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I:\MoS\Enhet_ToS\ToS_DP_Mex\020_Detaljplaner_pagaende planprovningar\AW 2016-282 Djurgården område A&amp;B\32 Genomförandefrågor (MEX)\Markanvisning\Markanvisningstävling 2023\Bilagor\"/>
    </mc:Choice>
  </mc:AlternateContent>
  <xr:revisionPtr revIDLastSave="0" documentId="8_{71704D49-B4CE-4AC4-B5EC-CF7BE347E5AB}" xr6:coauthVersionLast="36" xr6:coauthVersionMax="36" xr10:uidLastSave="{00000000-0000-0000-0000-000000000000}"/>
  <bookViews>
    <workbookView xWindow="0" yWindow="0" windowWidth="47520" windowHeight="17025" activeTab="2" xr2:uid="{00000000-000D-0000-FFFF-FFFF00000000}"/>
  </bookViews>
  <sheets>
    <sheet name="Instruktion till modellen" sheetId="10" r:id="rId1"/>
    <sheet name="Grunddata" sheetId="9" r:id="rId2"/>
    <sheet name="Dimensionering" sheetId="19" r:id="rId3"/>
  </sheets>
  <definedNames>
    <definedName name="_1_gång_var_åttonde_vecka">Grunddata!$A$59</definedName>
    <definedName name="_xlnm.Print_Area" localSheetId="2">Dimensionering!$A$1:$K$67</definedName>
    <definedName name="_xlnm.Print_Area" localSheetId="1">Grunddata!$A$1:$H$114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83" i="9" l="1"/>
  <c r="D65" i="19"/>
  <c r="F64" i="19"/>
  <c r="F63" i="19"/>
  <c r="F62" i="19"/>
  <c r="F61" i="19"/>
  <c r="F60" i="19"/>
  <c r="F59" i="19"/>
  <c r="F58" i="19"/>
  <c r="F57" i="19"/>
  <c r="F56" i="19"/>
  <c r="F55" i="19"/>
  <c r="F54" i="19"/>
  <c r="F53" i="19"/>
  <c r="F52" i="19"/>
  <c r="F65" i="19" s="1"/>
  <c r="G32" i="19"/>
  <c r="G31" i="19"/>
  <c r="G30" i="19"/>
  <c r="G29" i="19"/>
  <c r="H28" i="19"/>
  <c r="G28" i="19"/>
  <c r="F28" i="19"/>
  <c r="D28" i="19"/>
  <c r="E28" i="19" s="1"/>
  <c r="D27" i="19"/>
  <c r="E27" i="19" s="1"/>
  <c r="F27" i="19" s="1"/>
  <c r="G27" i="19" s="1"/>
  <c r="D26" i="19"/>
  <c r="E26" i="19" s="1"/>
  <c r="F26" i="19" s="1"/>
  <c r="G26" i="19" s="1"/>
  <c r="D25" i="19"/>
  <c r="E25" i="19" s="1"/>
  <c r="F25" i="19" s="1"/>
  <c r="D24" i="19"/>
  <c r="E24" i="19" s="1"/>
  <c r="F24" i="19" s="1"/>
  <c r="G24" i="19" s="1"/>
  <c r="D23" i="19"/>
  <c r="E23" i="19" s="1"/>
  <c r="F23" i="19" s="1"/>
  <c r="G23" i="19" s="1"/>
  <c r="D22" i="19"/>
  <c r="E22" i="19" s="1"/>
  <c r="F22" i="19" s="1"/>
  <c r="G22" i="19" s="1"/>
  <c r="K21" i="19"/>
  <c r="D21" i="19"/>
  <c r="E21" i="19" s="1"/>
  <c r="F21" i="19" s="1"/>
  <c r="G21" i="19" s="1"/>
  <c r="D20" i="19"/>
  <c r="E20" i="19" s="1"/>
  <c r="F20" i="19" s="1"/>
  <c r="A11" i="19"/>
  <c r="G83" i="9"/>
  <c r="H82" i="9"/>
  <c r="G82" i="9"/>
  <c r="H81" i="9"/>
  <c r="G81" i="9"/>
  <c r="H80" i="9"/>
  <c r="G80" i="9"/>
  <c r="H79" i="9"/>
  <c r="G79" i="9"/>
  <c r="H78" i="9"/>
  <c r="G78" i="9"/>
  <c r="I77" i="9"/>
  <c r="H77" i="9"/>
  <c r="G77" i="9"/>
  <c r="H76" i="9"/>
  <c r="G76" i="9"/>
  <c r="H75" i="9"/>
  <c r="G75" i="9"/>
  <c r="H74" i="9"/>
  <c r="G74" i="9"/>
  <c r="H73" i="9"/>
  <c r="G73" i="9"/>
  <c r="H72" i="9"/>
  <c r="G72" i="9"/>
  <c r="H71" i="9"/>
  <c r="G71" i="9"/>
  <c r="G22" i="9"/>
  <c r="F22" i="9"/>
  <c r="E22" i="9"/>
  <c r="D22" i="9"/>
  <c r="C22" i="9"/>
  <c r="B22" i="9"/>
  <c r="G21" i="9"/>
  <c r="F21" i="9"/>
  <c r="E21" i="9"/>
  <c r="D21" i="9"/>
  <c r="C21" i="9"/>
  <c r="G20" i="9"/>
  <c r="F20" i="9"/>
  <c r="E20" i="9"/>
  <c r="D20" i="9"/>
  <c r="C20" i="9"/>
  <c r="I30" i="19" l="1"/>
  <c r="G25" i="19"/>
  <c r="F33" i="19"/>
  <c r="G20" i="19"/>
  <c r="G33" i="19" l="1"/>
  <c r="K20" i="19" s="1"/>
  <c r="K22" i="19" s="1"/>
  <c r="I23" i="19" l="1"/>
</calcChain>
</file>

<file path=xl/sharedStrings.xml><?xml version="1.0" encoding="utf-8"?>
<sst xmlns="http://schemas.openxmlformats.org/spreadsheetml/2006/main" count="255" uniqueCount="150">
  <si>
    <t>Färgat glas</t>
  </si>
  <si>
    <t>Ofärgat glas</t>
  </si>
  <si>
    <t>Matavfall</t>
  </si>
  <si>
    <t>Pappersförpackningar</t>
  </si>
  <si>
    <t>Liter/
elev &amp; vecka</t>
  </si>
  <si>
    <t>Wellpapp</t>
  </si>
  <si>
    <t>Plasfförpackningar</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</si>
  <si>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</si>
  <si>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</si>
  <si>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</si>
  <si>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</si>
  <si>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</si>
  <si>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</si>
  <si>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</si>
  <si>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</si>
  <si>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</si>
  <si>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</si>
  <si>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r>
      <t xml:space="preserve">SKOLA </t>
    </r>
    <r>
      <rPr>
        <b/>
        <u/>
        <sz val="10"/>
        <rFont val="Arial"/>
        <family val="2"/>
      </rPr>
      <t xml:space="preserve">MED </t>
    </r>
    <r>
      <rPr>
        <b/>
        <sz val="10"/>
        <rFont val="Arial"/>
        <family val="2"/>
      </rPr>
      <t xml:space="preserve">
TILLAGNINGSKÖK</t>
    </r>
  </si>
  <si>
    <r>
      <t xml:space="preserve">SKOLA </t>
    </r>
    <r>
      <rPr>
        <b/>
        <u/>
        <sz val="10"/>
        <rFont val="Arial"/>
        <family val="2"/>
      </rPr>
      <t xml:space="preserve">UTAN </t>
    </r>
    <r>
      <rPr>
        <b/>
        <sz val="10"/>
        <rFont val="Arial"/>
        <family val="2"/>
      </rPr>
      <t xml:space="preserve">
TILLAGNINGSKÖK</t>
    </r>
  </si>
  <si>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</si>
  <si>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</si>
  <si>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</si>
  <si>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</si>
  <si>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</si>
  <si>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</si>
  <si>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</si>
  <si>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</si>
  <si>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</si>
  <si>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</si>
  <si>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</si>
  <si>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</si>
  <si>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</si>
  <si>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</si>
  <si>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</si>
  <si>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</si>
  <si>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</si>
  <si>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</si>
  <si>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</si>
  <si>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</si>
  <si>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</si>
  <si>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</si>
  <si>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</si>
  <si>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</si>
  <si>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</si>
  <si>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</si>
  <si>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</si>
  <si>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Raden används för benämning 
av cell A11 i flik dimensionering.</t>
  </si>
  <si>
    <r>
      <t>Antal kvadratmeter (m</t>
    </r>
    <r>
      <rPr>
        <b/>
        <vertAlign val="superscript"/>
        <sz val="10"/>
        <color rgb="FFFF0000"/>
        <rFont val="Arial"/>
        <family val="2"/>
      </rPr>
      <t>2</t>
    </r>
    <r>
      <rPr>
        <b/>
        <sz val="10"/>
        <color rgb="FFFF0000"/>
        <rFont val="Arial"/>
        <family val="2"/>
      </rPr>
      <t>)</t>
    </r>
  </si>
  <si>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</si>
  <si>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</si>
  <si>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</si>
  <si>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</si>
  <si>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</si>
  <si>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</si>
  <si>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</si>
  <si>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</si>
  <si>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</si>
  <si>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</si>
  <si>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</si>
  <si>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</si>
  <si>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</si>
  <si>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</si>
  <si>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</si>
  <si>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</si>
  <si>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</si>
  <si>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</si>
  <si>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</si>
  <si>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</si>
  <si>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</si>
  <si>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</si>
  <si>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</si>
  <si>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</si>
  <si>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</si>
  <si>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</si>
  <si>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</si>
  <si>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</si>
  <si>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</si>
  <si>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</si>
  <si>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</si>
  <si>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</si>
  <si>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</si>
  <si>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</si>
  <si>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</si>
  <si>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</si>
  <si>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</si>
  <si>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</si>
  <si>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</si>
  <si>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</si>
  <si>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</si>
  <si>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</si>
  <si>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</si>
  <si>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</si>
  <si>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</si>
  <si>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</si>
  <si>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</si>
  <si>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</si>
  <si>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</si>
  <si>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</si>
  <si>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</si>
  <si>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</si>
  <si>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</si>
  <si>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</si>
  <si>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</si>
  <si>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</si>
  <si>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</si>
  <si>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</si>
  <si>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</si>
  <si>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</si>
  <si>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</si>
  <si>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</si>
  <si>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</si>
  <si>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</si>
  <si>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</si>
  <si>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</si>
  <si>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</si>
  <si>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</si>
  <si>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</si>
  <si>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</si>
  <si>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</si>
  <si>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</si>
  <si>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</si>
  <si>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</si>
  <si>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</si>
  <si>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Beräkning av avfallsutrymmets längd (cell K20) görs genom att lägga till längden för drygt ett halvt kärl (det största). Detta kompenserar för eventuellt ojämt antal kärl (se principskiss i Instruktionsfliken).</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</si>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</sst>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t&quot;"/>
    <numFmt numFmtId="165" formatCode="0.0"/>
  </numFmts>
  <fonts count="27" x14ac:knownFonts="1">
    <font>
      <sz val="10"/>
      <name val="Arial"/>
      <family val="2"/>
    </font>
    <font>
      <sz val="10"/>
      <color theme="1"/>
      <name val="Arial"/>
      <family val="2"/>
    </font>
    <font>
      <b/>
      <sz val="10"/>
      <name val="Arial"/>
      <family val="2"/>
    </font>
    <font>
      <b/>
      <i/>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u/>
      <sz val="10"/>
      <name val="Arial"/>
      <family val="2"/>
    </font>
    <font>
      <b/>
      <sz val="16"/>
      <name val="Arial"/>
      <family val="2"/>
    </font>
    <font>
      <u/>
      <sz val="10"/>
      <color theme="10"/>
      <name val="Arial"/>
      <family val="2"/>
    </font>
    <font>
      <u/>
      <sz val="10"/>
      <color theme="1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vertAlign val="superscript"/>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79995117038483843"/>
        <bgColor indexed="64"/>
      </patternFill>
    </fill>
    <fill>
      <patternFill patternType="solid">
        <fgColor theme="4"/>
        <bgColor indexed="64"/>
      </patternFill>
    </fill>
    <fill>
      <patternFill patternType="solid">
        <fgColor theme="4" tint="0.79995117038483843"/>
        <bgColor indexed="64"/>
      </patternFill>
    </fill>
    <fill>
      <patternFill patternType="solid">
        <fgColor theme="6" tint="-0.2499465926084170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right/>
      <top style="thin">
        <color auto="1"/>
      </top>
      <bottom style="thin">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2">
    <xf numFmtId="0" fontId="0" fillId="0" borderId="0" xfId="0"/>
    <xf numFmtId="0" fontId="2" fillId="0" borderId="0" xfId="0" applyFont="1"/>
    <xf numFmtId="0" fontId="8"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2" fillId="0" borderId="0" xfId="0" applyFont="1" applyAlignment="1">
      <alignment wrapText="1"/>
    </xf>
    <xf numFmtId="0" fontId="0" fillId="0" borderId="0" xfId="0" applyAlignment="1" applyProtection="1">
      <alignment horizontal="center"/>
      <protection locked="0"/>
    </xf>
    <xf numFmtId="1" fontId="0" fillId="2" borderId="2" xfId="0" applyNumberFormat="1" applyFill="1" applyBorder="1" applyAlignment="1" applyProtection="1">
      <alignment horizontal="center"/>
      <protection locked="0"/>
    </xf>
    <xf numFmtId="0" fontId="4"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 fillId="0" borderId="0" xfId="0" applyFont="1"/>
    <xf numFmtId="0" fontId="4" fillId="0" borderId="0" xfId="0" applyFont="1" applyAlignment="1">
      <alignment horizontal="center"/>
    </xf>
    <xf numFmtId="0" fontId="2" fillId="0" borderId="0" xfId="0" applyFont="1" applyAlignment="1">
      <alignment horizontal="left" vertical="top" wrapText="1"/>
    </xf>
    <xf numFmtId="0" fontId="4" fillId="0" borderId="0" xfId="0" applyFont="1" applyAlignment="1">
      <alignment wrapText="1"/>
    </xf>
    <xf numFmtId="0" fontId="21" fillId="0" borderId="0" xfId="0" applyFont="1" applyAlignment="1">
      <alignment horizontal="left" wrapText="1"/>
    </xf>
    <xf numFmtId="0" fontId="0" fillId="0" borderId="3" xfId="0" applyBorder="1"/>
    <xf numFmtId="0" fontId="0" fillId="0" borderId="4" xfId="0" applyBorder="1"/>
    <xf numFmtId="0" fontId="0" fillId="0" borderId="0" xfId="0" applyFont="1"/>
    <xf numFmtId="0" fontId="0" fillId="0" borderId="0" xfId="0" applyAlignment="1">
      <alignment horizontal="center"/>
    </xf>
    <xf numFmtId="0" fontId="2" fillId="0" borderId="0" xfId="0" applyFont="1" applyAlignment="1">
      <alignment horizontal="center"/>
    </xf>
    <xf numFmtId="2" fontId="0" fillId="0" borderId="0" xfId="0" applyNumberFormat="1" applyFont="1"/>
    <xf numFmtId="0" fontId="10" fillId="0" borderId="5" xfId="0" applyFont="1" applyBorder="1"/>
    <xf numFmtId="0" fontId="0" fillId="0" borderId="5" xfId="0" applyBorder="1"/>
    <xf numFmtId="0" fontId="19" fillId="0" borderId="5" xfId="0" applyFont="1" applyBorder="1"/>
    <xf numFmtId="0" fontId="10" fillId="0" borderId="0" xfId="0" applyFont="1"/>
    <xf numFmtId="0" fontId="19" fillId="0" borderId="0" xfId="0" applyFont="1"/>
    <xf numFmtId="0" fontId="6" fillId="0" borderId="0" xfId="0" applyFont="1"/>
    <xf numFmtId="0" fontId="6" fillId="0" borderId="0" xfId="0" applyFont="1" applyAlignment="1">
      <alignment horizontal="center" vertical="top"/>
    </xf>
    <xf numFmtId="164" fontId="0" fillId="0" borderId="0" xfId="0" applyNumberFormat="1"/>
    <xf numFmtId="0" fontId="2" fillId="0" borderId="6" xfId="0" applyFont="1" applyBorder="1"/>
    <xf numFmtId="164" fontId="0" fillId="0" borderId="6" xfId="0" applyNumberFormat="1" applyBorder="1"/>
    <xf numFmtId="0" fontId="0" fillId="0" borderId="6" xfId="0" applyBorder="1"/>
    <xf numFmtId="0" fontId="5" fillId="0" borderId="0" xfId="0" applyFont="1"/>
    <xf numFmtId="0" fontId="14" fillId="0" borderId="0" xfId="0" applyFont="1"/>
    <xf numFmtId="0" fontId="0" fillId="0" borderId="0" xfId="0" applyAlignment="1">
      <alignment vertical="top" wrapText="1"/>
    </xf>
    <xf numFmtId="0" fontId="6" fillId="0" borderId="1" xfId="0" applyFont="1" applyBorder="1"/>
    <xf numFmtId="0" fontId="6"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0" fontId="18" fillId="0" borderId="0" xfId="0" applyFont="1" applyAlignment="1">
      <alignment horizontal="center" vertical="top" wrapText="1"/>
    </xf>
    <xf numFmtId="165" fontId="0" fillId="0" borderId="0" xfId="0" applyNumberFormat="1"/>
    <xf numFmtId="0" fontId="7" fillId="0" borderId="0" xfId="0" applyFont="1"/>
    <xf numFmtId="0" fontId="19" fillId="0" borderId="0" xfId="0" applyFont="1" applyAlignment="1">
      <alignment horizontal="center" vertical="top" wrapText="1"/>
    </xf>
    <xf numFmtId="165" fontId="4" fillId="0" borderId="0" xfId="0" applyNumberFormat="1" applyFont="1"/>
    <xf numFmtId="165" fontId="0" fillId="4" borderId="7" xfId="0" applyNumberFormat="1" applyFill="1" applyBorder="1" applyAlignment="1">
      <alignment horizontal="center"/>
    </xf>
    <xf numFmtId="0" fontId="5" fillId="0" borderId="0" xfId="0" applyFont="1" applyAlignment="1">
      <alignment horizontal="left"/>
    </xf>
    <xf numFmtId="165" fontId="5" fillId="0" borderId="0" xfId="0" applyNumberFormat="1" applyFont="1" applyAlignment="1">
      <alignment horizontal="center"/>
    </xf>
    <xf numFmtId="1" fontId="5"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6" fillId="0" borderId="1" xfId="0" applyFont="1" applyBorder="1" applyAlignment="1">
      <alignment horizontal="center" vertical="top" wrapText="1"/>
    </xf>
    <xf numFmtId="0" fontId="0" fillId="0" borderId="1" xfId="0" applyBorder="1"/>
    <xf numFmtId="0" fontId="6" fillId="2" borderId="0" xfId="0" applyFont="1" applyFill="1" applyAlignment="1" applyProtection="1">
      <alignment horizontal="center"/>
      <protection locked="0"/>
    </xf>
    <xf numFmtId="0" fontId="0" fillId="0" borderId="0" xfId="0" applyAlignment="1">
      <alignment horizontal="left" vertical="top" wrapText="1"/>
    </xf>
    <xf numFmtId="165" fontId="0" fillId="4" borderId="8" xfId="0" applyNumberFormat="1" applyFill="1" applyBorder="1" applyAlignment="1">
      <alignment horizontal="center"/>
    </xf>
    <xf numFmtId="0" fontId="20" fillId="0" borderId="0" xfId="0" applyFont="1"/>
    <xf numFmtId="0" fontId="19" fillId="0" borderId="1" xfId="0" applyFont="1" applyBorder="1" applyAlignment="1">
      <alignment horizontal="center" vertical="top" wrapText="1"/>
    </xf>
    <xf numFmtId="0" fontId="6" fillId="0" borderId="2" xfId="0" applyFont="1" applyBorder="1" applyAlignment="1">
      <alignment horizontal="center" vertical="top" wrapText="1"/>
    </xf>
    <xf numFmtId="0" fontId="0" fillId="0" borderId="9" xfId="0" applyBorder="1"/>
    <xf numFmtId="0" fontId="0" fillId="0" borderId="0" xfId="0" applyAlignment="1">
      <alignment vertical="top"/>
    </xf>
    <xf numFmtId="0" fontId="13"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wrapText="1"/>
    </xf>
    <xf numFmtId="0" fontId="7" fillId="0" borderId="6" xfId="0" applyFont="1" applyBorder="1" applyAlignment="1">
      <alignment horizontal="left" vertical="top"/>
    </xf>
    <xf numFmtId="0" fontId="8" fillId="0" borderId="0" xfId="0" applyFont="1" applyAlignment="1">
      <alignment horizontal="left" vertical="top"/>
    </xf>
    <xf numFmtId="0" fontId="1" fillId="0" borderId="0" xfId="0" applyFont="1" applyAlignment="1">
      <alignment horizontal="left" vertical="top"/>
    </xf>
    <xf numFmtId="0" fontId="6" fillId="0" borderId="8" xfId="0" applyFont="1" applyBorder="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7" fillId="0" borderId="7" xfId="0" applyFont="1" applyBorder="1" applyAlignment="1">
      <alignment horizontal="left" vertical="top"/>
    </xf>
    <xf numFmtId="0" fontId="0" fillId="0" borderId="0" xfId="0" applyProtection="1">
      <protection locked="0"/>
    </xf>
    <xf numFmtId="0" fontId="0" fillId="0" borderId="10"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Protection="1">
      <protection locked="0"/>
    </xf>
    <xf numFmtId="0" fontId="0" fillId="0" borderId="6" xfId="0" applyBorder="1" applyProtection="1">
      <protection locked="0"/>
    </xf>
    <xf numFmtId="0" fontId="4" fillId="0" borderId="0" xfId="0" applyFont="1" applyAlignment="1" applyProtection="1">
      <alignment horizontal="center"/>
      <protection locked="0"/>
    </xf>
    <xf numFmtId="0" fontId="0" fillId="0" borderId="8" xfId="0" applyBorder="1"/>
    <xf numFmtId="0" fontId="0" fillId="0" borderId="2" xfId="0" applyBorder="1"/>
    <xf numFmtId="0" fontId="2" fillId="0" borderId="0" xfId="0" applyFont="1" applyAlignment="1" applyProtection="1">
      <alignment wrapText="1"/>
      <protection locked="0"/>
    </xf>
    <xf numFmtId="0" fontId="16" fillId="5" borderId="8" xfId="0" applyFont="1" applyFill="1" applyBorder="1" applyProtection="1">
      <protection locked="0"/>
    </xf>
    <xf numFmtId="0" fontId="0" fillId="5" borderId="1" xfId="0" applyFill="1" applyBorder="1" applyAlignment="1" applyProtection="1">
      <alignment horizontal="center" wrapText="1"/>
      <protection locked="0"/>
    </xf>
    <xf numFmtId="1" fontId="0" fillId="5" borderId="1" xfId="0" applyNumberFormat="1" applyFill="1" applyBorder="1" applyAlignment="1" applyProtection="1">
      <alignment horizontal="center"/>
      <protection locked="0"/>
    </xf>
    <xf numFmtId="0" fontId="16" fillId="5" borderId="1" xfId="0" applyFont="1" applyFill="1" applyBorder="1" applyProtection="1">
      <protection locked="0"/>
    </xf>
    <xf numFmtId="1" fontId="0" fillId="5" borderId="2" xfId="0" applyNumberFormat="1" applyFill="1" applyBorder="1" applyAlignment="1" applyProtection="1">
      <alignment horizontal="center"/>
      <protection locked="0"/>
    </xf>
    <xf numFmtId="0" fontId="0" fillId="5" borderId="1" xfId="0" applyFill="1" applyBorder="1" applyAlignment="1" applyProtection="1">
      <alignment horizontal="center" vertical="center"/>
      <protection locked="0"/>
    </xf>
    <xf numFmtId="165" fontId="0" fillId="5" borderId="1" xfId="0" applyNumberFormat="1" applyFill="1" applyBorder="1" applyAlignment="1" applyProtection="1">
      <alignment horizontal="center" wrapText="1"/>
      <protection locked="0"/>
    </xf>
    <xf numFmtId="165" fontId="0" fillId="5" borderId="1" xfId="0" applyNumberFormat="1" applyFill="1" applyBorder="1" applyAlignment="1" applyProtection="1">
      <alignment horizontal="center"/>
      <protection locked="0"/>
    </xf>
    <xf numFmtId="0" fontId="0" fillId="5" borderId="1" xfId="0" applyFill="1" applyBorder="1" applyProtection="1">
      <protection locked="0"/>
    </xf>
    <xf numFmtId="0" fontId="0" fillId="5" borderId="1" xfId="0" applyFill="1" applyBorder="1" applyAlignment="1" applyProtection="1">
      <alignment horizontal="left" vertical="top"/>
      <protection locked="0"/>
    </xf>
    <xf numFmtId="0" fontId="1" fillId="0" borderId="0" xfId="0" applyFont="1" applyAlignment="1">
      <alignment vertical="center"/>
    </xf>
    <xf numFmtId="0" fontId="6" fillId="5" borderId="2" xfId="0" applyFont="1" applyFill="1" applyBorder="1" applyAlignment="1">
      <alignment vertical="center"/>
    </xf>
    <xf numFmtId="0" fontId="0" fillId="0" borderId="0" xfId="0" applyAlignment="1">
      <alignment vertical="center"/>
    </xf>
    <xf numFmtId="0" fontId="6" fillId="2" borderId="11" xfId="0" applyFont="1" applyFill="1" applyBorder="1" applyAlignment="1">
      <alignment vertical="center"/>
    </xf>
    <xf numFmtId="0" fontId="24" fillId="2" borderId="12" xfId="0" applyFont="1" applyFill="1" applyBorder="1" applyAlignment="1">
      <alignment vertical="center"/>
    </xf>
    <xf numFmtId="0" fontId="24" fillId="5" borderId="13" xfId="0" applyFont="1" applyFill="1" applyBorder="1"/>
    <xf numFmtId="0" fontId="0" fillId="5" borderId="1" xfId="0" applyFill="1" applyBorder="1" applyAlignment="1" applyProtection="1">
      <alignment horizontal="center"/>
      <protection locked="0"/>
    </xf>
    <xf numFmtId="1" fontId="0" fillId="5" borderId="8" xfId="0" applyNumberForma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6" fillId="0" borderId="0" xfId="0" applyFont="1" applyAlignment="1">
      <alignment horizontal="left" vertical="top"/>
    </xf>
    <xf numFmtId="0" fontId="0" fillId="5" borderId="8" xfId="0" applyFill="1" applyBorder="1" applyAlignment="1" applyProtection="1">
      <alignment horizontal="left" vertical="top"/>
      <protection locked="0"/>
    </xf>
    <xf numFmtId="0" fontId="6" fillId="0" borderId="0" xfId="0" applyFont="1" applyAlignment="1">
      <alignment vertical="top" wrapText="1"/>
    </xf>
    <xf numFmtId="0" fontId="2" fillId="0" borderId="10" xfId="0" applyFont="1" applyBorder="1" applyAlignment="1">
      <alignment horizontal="left"/>
    </xf>
    <xf numFmtId="0" fontId="6" fillId="5" borderId="1" xfId="0" applyFont="1" applyFill="1" applyBorder="1" applyAlignment="1" applyProtection="1">
      <alignment horizontal="center" vertical="top" wrapText="1"/>
      <protection locked="0"/>
    </xf>
    <xf numFmtId="0" fontId="0" fillId="0" borderId="14" xfId="0" applyBorder="1"/>
    <xf numFmtId="1" fontId="4" fillId="0" borderId="0" xfId="0" applyNumberFormat="1" applyFont="1" applyAlignment="1">
      <alignment horizontal="center"/>
    </xf>
    <xf numFmtId="0" fontId="25" fillId="6" borderId="0" xfId="0" applyFont="1" applyFill="1" applyAlignment="1">
      <alignment wrapText="1"/>
    </xf>
    <xf numFmtId="0" fontId="26" fillId="6" borderId="0" xfId="0" applyFont="1" applyFill="1" applyAlignment="1">
      <alignment horizontal="left" vertical="top" wrapText="1"/>
    </xf>
    <xf numFmtId="0" fontId="8" fillId="0" borderId="0" xfId="0" applyFont="1" applyAlignment="1">
      <alignment vertical="top"/>
    </xf>
    <xf numFmtId="0" fontId="0" fillId="2"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1" xfId="0" applyFill="1" applyBorder="1" applyAlignment="1">
      <alignment horizontal="left" vertical="center"/>
    </xf>
    <xf numFmtId="0" fontId="0" fillId="0" borderId="1" xfId="0" applyBorder="1" applyAlignment="1">
      <alignment horizontal="left" vertical="center"/>
    </xf>
    <xf numFmtId="0" fontId="0" fillId="7" borderId="1" xfId="0" applyFill="1" applyBorder="1" applyAlignment="1">
      <alignment vertical="center" wrapText="1"/>
    </xf>
    <xf numFmtId="0" fontId="0" fillId="0" borderId="15" xfId="0" applyBorder="1"/>
    <xf numFmtId="0" fontId="0" fillId="0" borderId="10" xfId="0" applyBorder="1"/>
    <xf numFmtId="0" fontId="0" fillId="0" borderId="12" xfId="0" applyBorder="1"/>
    <xf numFmtId="0" fontId="0" fillId="0" borderId="16" xfId="0" applyBorder="1"/>
    <xf numFmtId="0" fontId="4" fillId="0" borderId="16" xfId="0" applyFont="1" applyBorder="1"/>
    <xf numFmtId="0" fontId="0" fillId="0" borderId="17" xfId="0" applyBorder="1"/>
    <xf numFmtId="1" fontId="2" fillId="0" borderId="10" xfId="0" applyNumberFormat="1" applyFont="1" applyBorder="1" applyAlignment="1">
      <alignment horizontal="center"/>
    </xf>
    <xf numFmtId="0" fontId="6" fillId="0" borderId="1" xfId="0" applyFont="1" applyBorder="1" applyAlignment="1">
      <alignment horizontal="left" vertical="top"/>
    </xf>
    <xf numFmtId="1" fontId="0" fillId="5" borderId="1" xfId="0" applyNumberFormat="1" applyFill="1" applyBorder="1" applyAlignment="1" applyProtection="1">
      <alignment horizontal="center" wrapText="1"/>
      <protection locked="0"/>
    </xf>
    <xf numFmtId="2" fontId="0" fillId="5"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5" fillId="7" borderId="18" xfId="0" applyNumberFormat="1" applyFont="1" applyFill="1" applyBorder="1" applyAlignment="1">
      <alignment horizontal="center" vertical="top" wrapText="1"/>
    </xf>
    <xf numFmtId="1" fontId="5" fillId="7" borderId="1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7" fillId="0" borderId="0" xfId="0" applyFont="1" applyAlignment="1">
      <alignment vertical="top"/>
    </xf>
    <xf numFmtId="0" fontId="7" fillId="0" borderId="6"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8"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7" fillId="0" borderId="10" xfId="0" applyFont="1" applyBorder="1" applyAlignment="1">
      <alignment horizontal="left" vertical="top"/>
    </xf>
    <xf numFmtId="0" fontId="0" fillId="5" borderId="1" xfId="0" applyFont="1" applyFill="1" applyBorder="1" applyAlignment="1" applyProtection="1">
      <alignment horizontal="center"/>
      <protection locked="0"/>
    </xf>
    <xf numFmtId="0" fontId="0" fillId="0" borderId="0" xfId="0" applyAlignment="1">
      <alignment horizontal="left" vertical="top" wrapText="1"/>
    </xf>
    <xf numFmtId="0" fontId="6" fillId="5" borderId="2" xfId="0" applyFont="1" applyFill="1" applyBorder="1" applyAlignment="1">
      <alignment horizontal="left" vertical="top" wrapText="1"/>
    </xf>
    <xf numFmtId="0" fontId="6" fillId="5" borderId="20" xfId="0" applyFont="1" applyFill="1" applyBorder="1" applyAlignment="1">
      <alignment horizontal="left" vertical="top" wrapText="1"/>
    </xf>
    <xf numFmtId="0" fontId="6" fillId="5" borderId="13" xfId="0" applyFont="1" applyFill="1" applyBorder="1" applyAlignment="1">
      <alignment horizontal="left" vertical="top" wrapText="1"/>
    </xf>
    <xf numFmtId="0" fontId="2" fillId="0" borderId="1" xfId="0" applyFont="1" applyBorder="1" applyAlignment="1">
      <alignment horizontal="center"/>
    </xf>
    <xf numFmtId="0" fontId="6" fillId="2" borderId="0" xfId="0" applyFont="1" applyFill="1" applyAlignment="1" applyProtection="1">
      <alignment horizontal="left" vertical="top"/>
      <protection locked="0"/>
    </xf>
    <xf numFmtId="0" fontId="5" fillId="0" borderId="1" xfId="0" applyFont="1" applyBorder="1" applyAlignment="1">
      <alignment horizontal="center" vertical="top"/>
    </xf>
    <xf numFmtId="0" fontId="0" fillId="7" borderId="21" xfId="0" applyFill="1" applyBorder="1" applyAlignment="1">
      <alignment horizontal="left" wrapText="1"/>
    </xf>
    <xf numFmtId="0" fontId="0" fillId="7" borderId="0" xfId="0" applyFill="1" applyAlignment="1">
      <alignment horizontal="left" wrapText="1"/>
    </xf>
    <xf numFmtId="0" fontId="0" fillId="7" borderId="18" xfId="0" applyFill="1" applyBorder="1" applyAlignment="1">
      <alignment horizontal="left" wrapText="1"/>
    </xf>
    <xf numFmtId="0" fontId="14" fillId="7" borderId="22" xfId="0" applyFont="1" applyFill="1" applyBorder="1" applyAlignment="1">
      <alignment horizontal="center"/>
    </xf>
    <xf numFmtId="0" fontId="14" fillId="7" borderId="23" xfId="0" applyFont="1" applyFill="1" applyBorder="1" applyAlignment="1">
      <alignment horizontal="center"/>
    </xf>
    <xf numFmtId="0" fontId="14" fillId="7" borderId="24" xfId="0" applyFont="1" applyFill="1" applyBorder="1" applyAlignment="1">
      <alignment horizontal="center"/>
    </xf>
    <xf numFmtId="0" fontId="5" fillId="0" borderId="2" xfId="0" applyFont="1" applyBorder="1" applyAlignment="1">
      <alignment horizontal="center" vertical="top"/>
    </xf>
    <xf numFmtId="0" fontId="5" fillId="0" borderId="20" xfId="0" applyFont="1" applyBorder="1" applyAlignment="1">
      <alignment horizontal="center" vertical="top"/>
    </xf>
    <xf numFmtId="0" fontId="5" fillId="0" borderId="13" xfId="0" applyFont="1" applyBorder="1" applyAlignment="1">
      <alignment horizontal="center" vertical="top"/>
    </xf>
    <xf numFmtId="165" fontId="26" fillId="4" borderId="8" xfId="0" applyNumberFormat="1" applyFont="1" applyFill="1" applyBorder="1" applyAlignment="1">
      <alignment horizontal="center"/>
    </xf>
    <xf numFmtId="165" fontId="26" fillId="4" borderId="7" xfId="0" applyNumberFormat="1" applyFont="1" applyFill="1" applyBorder="1" applyAlignment="1">
      <alignment horizontal="center"/>
    </xf>
    <xf numFmtId="165" fontId="26" fillId="4" borderId="9" xfId="0" applyNumberFormat="1" applyFont="1" applyFill="1" applyBorder="1" applyAlignment="1">
      <alignment horizontal="center"/>
    </xf>
    <xf numFmtId="0" fontId="5" fillId="7" borderId="21" xfId="0" applyFont="1" applyFill="1" applyBorder="1" applyAlignment="1">
      <alignment horizontal="left" vertical="top" wrapText="1"/>
    </xf>
    <xf numFmtId="0" fontId="5" fillId="7" borderId="0" xfId="0" applyFont="1" applyFill="1" applyAlignment="1">
      <alignment horizontal="left" vertical="top" wrapText="1"/>
    </xf>
    <xf numFmtId="0" fontId="5" fillId="7" borderId="21" xfId="0" applyFont="1" applyFill="1" applyBorder="1" applyAlignment="1">
      <alignment horizontal="left" wrapText="1"/>
    </xf>
    <xf numFmtId="0" fontId="5" fillId="7" borderId="0" xfId="0" applyFont="1" applyFill="1" applyAlignment="1">
      <alignment horizontal="left" wrapText="1"/>
    </xf>
    <xf numFmtId="0" fontId="5" fillId="7" borderId="25" xfId="0" applyFont="1" applyFill="1" applyBorder="1" applyAlignment="1">
      <alignment horizontal="left" vertical="top" wrapText="1"/>
    </xf>
    <xf numFmtId="0" fontId="5" fillId="7" borderId="6" xfId="0" applyFont="1" applyFill="1" applyBorder="1" applyAlignment="1">
      <alignment horizontal="left" vertical="top" wrapText="1"/>
    </xf>
    <xf numFmtId="165" fontId="19" fillId="0" borderId="0" xfId="0" applyNumberFormat="1" applyFont="1" applyAlignment="1">
      <alignment horizontal="left" vertical="center" wrapText="1"/>
    </xf>
    <xf numFmtId="0" fontId="7" fillId="0" borderId="0" xfId="0" applyFont="1" applyAlignment="1">
      <alignment horizontal="left" vertical="top" wrapText="1"/>
    </xf>
    <xf numFmtId="0" fontId="7" fillId="0" borderId="6" xfId="0" applyFont="1" applyBorder="1" applyAlignment="1">
      <alignment horizontal="left" vertical="top" wrapText="1"/>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24</xdr:row>
      <xdr:rowOff>104775</xdr:rowOff>
    </xdr:from>
    <xdr:ext cx="2743200" cy="1609725"/>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 y="11020425"/>
          <a:ext cx="2743200" cy="1609725"/>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981075" y="10858500"/>
          <a:ext cx="2028825" cy="2095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00000000-0008-0000-0000-000005000000}"/>
            </a:ext>
          </a:extLst>
        </xdr:cNvPr>
        <xdr:cNvSpPr txBox="1"/>
      </xdr:nvSpPr>
      <xdr:spPr>
        <a:xfrm>
          <a:off x="1524000" y="11620500"/>
          <a:ext cx="790575" cy="2571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topLeftCell="A13" workbookViewId="0">
      <selection activeCell="A15" sqref="A15:C15"/>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12" t="s">
        <v>101</v>
      </c>
    </row>
    <row r="2" spans="1:3" ht="24.75" customHeight="1" x14ac:dyDescent="0.2">
      <c r="A2" s="144" t="s">
        <v>112</v>
      </c>
      <c r="B2" s="144"/>
      <c r="C2" s="144"/>
    </row>
    <row r="3" spans="1:3" ht="75" customHeight="1" x14ac:dyDescent="0.2">
      <c r="A3" s="144" t="s">
        <v>125</v>
      </c>
      <c r="B3" s="144"/>
      <c r="C3" s="144"/>
    </row>
    <row r="4" spans="1:3" x14ac:dyDescent="0.2">
      <c r="A4" s="1" t="s">
        <v>114</v>
      </c>
    </row>
    <row r="5" spans="1:3" ht="15.75" customHeight="1" x14ac:dyDescent="0.2">
      <c r="A5" s="113" t="s">
        <v>91</v>
      </c>
    </row>
    <row r="6" spans="1:3" ht="15.75" customHeight="1" x14ac:dyDescent="0.2">
      <c r="A6" s="114" t="s">
        <v>92</v>
      </c>
    </row>
    <row r="7" spans="1:3" ht="15.75" customHeight="1" x14ac:dyDescent="0.2">
      <c r="A7" s="115" t="s">
        <v>115</v>
      </c>
    </row>
    <row r="8" spans="1:3" ht="15.75" customHeight="1" x14ac:dyDescent="0.2">
      <c r="A8" s="116" t="s">
        <v>102</v>
      </c>
    </row>
    <row r="9" spans="1:3" ht="15.75" customHeight="1" x14ac:dyDescent="0.2">
      <c r="A9" s="117" t="s">
        <v>103</v>
      </c>
      <c r="B9" s="36"/>
    </row>
    <row r="10" spans="1:3" ht="16.5" customHeight="1" x14ac:dyDescent="0.2">
      <c r="A10" t="s">
        <v>113</v>
      </c>
    </row>
    <row r="11" spans="1:3" ht="19.5" customHeight="1" x14ac:dyDescent="0.2">
      <c r="A11" s="57"/>
      <c r="B11" s="57"/>
    </row>
    <row r="12" spans="1:3" x14ac:dyDescent="0.2">
      <c r="A12" s="133" t="s">
        <v>62</v>
      </c>
      <c r="B12" s="134"/>
      <c r="C12" s="134"/>
    </row>
    <row r="13" spans="1:3" ht="60.95" customHeight="1" x14ac:dyDescent="0.2">
      <c r="A13" s="144" t="s">
        <v>126</v>
      </c>
      <c r="B13" s="144"/>
      <c r="C13" s="144"/>
    </row>
    <row r="14" spans="1:3" ht="51" customHeight="1" x14ac:dyDescent="0.2">
      <c r="A14" s="144" t="s">
        <v>149</v>
      </c>
      <c r="B14" s="144"/>
      <c r="C14" s="144"/>
    </row>
    <row r="15" spans="1:3" ht="87" customHeight="1" x14ac:dyDescent="0.2">
      <c r="A15" s="144" t="s">
        <v>142</v>
      </c>
      <c r="B15" s="144"/>
      <c r="C15" s="144"/>
    </row>
    <row r="16" spans="1:3" ht="63" customHeight="1" x14ac:dyDescent="0.2">
      <c r="A16" s="144" t="s">
        <v>141</v>
      </c>
      <c r="B16" s="144"/>
      <c r="C16" s="144"/>
    </row>
    <row r="17" spans="1:3" ht="39" customHeight="1" x14ac:dyDescent="0.2">
      <c r="A17" s="144" t="s">
        <v>143</v>
      </c>
      <c r="B17" s="144"/>
      <c r="C17" s="144"/>
    </row>
    <row r="18" spans="1:3" ht="13.5" customHeight="1" x14ac:dyDescent="0.2">
      <c r="A18" s="57"/>
      <c r="B18" s="57"/>
      <c r="C18" s="57"/>
    </row>
    <row r="19" spans="1:3" ht="14.25" customHeight="1" x14ac:dyDescent="0.2">
      <c r="A19" s="110" t="s">
        <v>63</v>
      </c>
      <c r="B19" s="111"/>
      <c r="C19" s="111"/>
    </row>
    <row r="20" spans="1:3" ht="57" customHeight="1" x14ac:dyDescent="0.2">
      <c r="A20" s="144" t="s">
        <v>127</v>
      </c>
      <c r="B20" s="144"/>
      <c r="C20" s="144"/>
    </row>
    <row r="21" spans="1:3" ht="57" customHeight="1" x14ac:dyDescent="0.2">
      <c r="A21" s="144" t="s">
        <v>128</v>
      </c>
      <c r="B21" s="144"/>
      <c r="C21" s="144"/>
    </row>
    <row r="22" spans="1:3" ht="61.5" customHeight="1" x14ac:dyDescent="0.2">
      <c r="A22" s="144" t="s">
        <v>111</v>
      </c>
      <c r="B22" s="144"/>
      <c r="C22" s="144"/>
    </row>
    <row r="23" spans="1:3" ht="78.75" customHeight="1" x14ac:dyDescent="0.2">
      <c r="A23" s="144" t="s">
        <v>130</v>
      </c>
      <c r="B23" s="144"/>
      <c r="C23" s="144"/>
    </row>
    <row r="26" spans="1:3" x14ac:dyDescent="0.2">
      <c r="A26" s="36"/>
    </row>
    <row r="30" spans="1:3" ht="15" x14ac:dyDescent="0.2">
      <c r="C30" s="66"/>
    </row>
    <row r="36" spans="1:3" ht="60" customHeight="1" x14ac:dyDescent="0.2">
      <c r="A36" s="144" t="s">
        <v>129</v>
      </c>
      <c r="B36" s="144"/>
      <c r="C36" s="144"/>
    </row>
    <row r="37" spans="1:3" ht="62.1" customHeight="1" x14ac:dyDescent="0.2">
      <c r="A37" s="144" t="s">
        <v>144</v>
      </c>
      <c r="B37" s="144"/>
      <c r="C37" s="144"/>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ageMargins left="0.7" right="0.7" top="0.75" bottom="0.75" header="0.3" footer="0.3"/>
  <pageSetup paperSize="9" orientation="portrait"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J114"/>
  <sheetViews>
    <sheetView showGridLines="0" topLeftCell="A53" workbookViewId="0">
      <selection activeCell="A6" sqref="A6"/>
    </sheetView>
  </sheetViews>
  <sheetFormatPr defaultColWidth="10.85546875" defaultRowHeight="12.75" x14ac:dyDescent="0.2"/>
  <cols>
    <col min="1" max="1" width="39.42578125" customWidth="1"/>
    <col min="2" max="8" width="20.85546875" customWidth="1"/>
    <col min="9" max="10" width="10.85546875" hidden="1" customWidth="1"/>
  </cols>
  <sheetData>
    <row r="1" spans="1:9" ht="20.25" x14ac:dyDescent="0.3">
      <c r="A1" s="26" t="s">
        <v>48</v>
      </c>
    </row>
    <row r="2" spans="1:9" ht="12.75" customHeight="1" x14ac:dyDescent="0.3">
      <c r="A2" s="26"/>
    </row>
    <row r="3" spans="1:9" ht="36.950000000000003" customHeight="1" x14ac:dyDescent="0.2">
      <c r="A3" s="145" t="s">
        <v>90</v>
      </c>
      <c r="B3" s="146"/>
      <c r="C3" s="146"/>
      <c r="D3" s="146"/>
      <c r="E3" s="146"/>
      <c r="F3" s="147"/>
      <c r="G3" s="105"/>
      <c r="H3" s="105"/>
    </row>
    <row r="6" spans="1:9" ht="18" x14ac:dyDescent="0.2">
      <c r="A6" s="68" t="s">
        <v>148</v>
      </c>
      <c r="E6" s="20"/>
    </row>
    <row r="7" spans="1:9" ht="12.95" customHeight="1" x14ac:dyDescent="0.2">
      <c r="A7" s="69" t="s">
        <v>57</v>
      </c>
      <c r="I7" s="13" t="s">
        <v>41</v>
      </c>
    </row>
    <row r="8" spans="1:9" ht="12.95" customHeight="1" x14ac:dyDescent="0.2">
      <c r="I8" s="13"/>
    </row>
    <row r="9" spans="1:9" ht="25.5" x14ac:dyDescent="0.2">
      <c r="B9" s="14" t="s">
        <v>10</v>
      </c>
      <c r="C9" s="14" t="s">
        <v>17</v>
      </c>
      <c r="D9" s="14" t="s">
        <v>18</v>
      </c>
      <c r="E9" s="14" t="s">
        <v>116</v>
      </c>
      <c r="F9" s="14" t="s">
        <v>67</v>
      </c>
      <c r="G9" s="14" t="s">
        <v>13</v>
      </c>
      <c r="I9" s="13">
        <v>1</v>
      </c>
    </row>
    <row r="10" spans="1:9" s="8" customFormat="1" ht="27" hidden="1" x14ac:dyDescent="0.2">
      <c r="A10" s="15" t="s">
        <v>46</v>
      </c>
      <c r="B10" s="16" t="s">
        <v>31</v>
      </c>
      <c r="C10" s="16" t="s">
        <v>37</v>
      </c>
      <c r="D10" s="16" t="s">
        <v>37</v>
      </c>
      <c r="E10" s="16" t="s">
        <v>20</v>
      </c>
      <c r="F10" s="16" t="s">
        <v>19</v>
      </c>
      <c r="G10" s="16" t="s">
        <v>47</v>
      </c>
      <c r="I10" s="13">
        <v>2</v>
      </c>
    </row>
    <row r="11" spans="1:9" ht="33" x14ac:dyDescent="0.2">
      <c r="A11" s="125" t="s">
        <v>117</v>
      </c>
      <c r="B11" s="70" t="s">
        <v>11</v>
      </c>
      <c r="C11" s="70" t="s">
        <v>4</v>
      </c>
      <c r="D11" s="70" t="s">
        <v>4</v>
      </c>
      <c r="E11" s="70" t="s">
        <v>12</v>
      </c>
      <c r="F11" s="70" t="s">
        <v>14</v>
      </c>
      <c r="G11" s="54" t="s">
        <v>35</v>
      </c>
      <c r="I11" s="13">
        <v>3</v>
      </c>
    </row>
    <row r="12" spans="1:9" ht="18" customHeight="1" x14ac:dyDescent="0.2">
      <c r="A12" s="17" t="s">
        <v>2</v>
      </c>
      <c r="B12" s="126">
        <v>15</v>
      </c>
      <c r="C12" s="89">
        <v>1.875</v>
      </c>
      <c r="D12" s="89">
        <v>1.4142857142857144</v>
      </c>
      <c r="E12" s="89">
        <v>3.390625</v>
      </c>
      <c r="F12" s="89">
        <v>7.9450757575757569</v>
      </c>
      <c r="G12" s="127">
        <v>4.5672135509766315E-2</v>
      </c>
      <c r="I12" s="13">
        <v>4</v>
      </c>
    </row>
    <row r="13" spans="1:9" ht="18" customHeight="1" x14ac:dyDescent="0.2">
      <c r="A13" s="18" t="s">
        <v>34</v>
      </c>
      <c r="B13" s="85">
        <v>50</v>
      </c>
      <c r="C13" s="90">
        <v>9.7273255813953483</v>
      </c>
      <c r="D13" s="90">
        <v>8.1987577639751557</v>
      </c>
      <c r="E13" s="85">
        <v>18.767857142857142</v>
      </c>
      <c r="F13" s="85">
        <v>143.47826086956522</v>
      </c>
      <c r="G13" s="127">
        <v>0.40887302796701325</v>
      </c>
      <c r="I13" s="13">
        <v>5</v>
      </c>
    </row>
    <row r="14" spans="1:9" ht="18" customHeight="1" x14ac:dyDescent="0.2">
      <c r="A14" s="18" t="s">
        <v>16</v>
      </c>
      <c r="B14" s="85">
        <v>15</v>
      </c>
      <c r="C14" s="90">
        <v>0.92826086956521736</v>
      </c>
      <c r="D14" s="90">
        <v>1.5372670807453415</v>
      </c>
      <c r="E14" s="90">
        <v>1.5596855590062111</v>
      </c>
      <c r="F14" s="90">
        <v>4.2045454545454541</v>
      </c>
      <c r="G14" s="127">
        <v>0.14730487107620258</v>
      </c>
      <c r="I14" s="13">
        <v>6</v>
      </c>
    </row>
    <row r="15" spans="1:9" ht="18" customHeight="1" x14ac:dyDescent="0.2">
      <c r="A15" s="18" t="s">
        <v>81</v>
      </c>
      <c r="B15" s="85">
        <v>35</v>
      </c>
      <c r="C15" s="90">
        <v>4.3695335276967935</v>
      </c>
      <c r="D15" s="90">
        <v>7.264705882352942</v>
      </c>
      <c r="E15" s="90">
        <v>9.029447115384615</v>
      </c>
      <c r="F15" s="90">
        <v>32.475694444444443</v>
      </c>
      <c r="G15" s="127">
        <v>0.1496282628869659</v>
      </c>
      <c r="I15" s="13">
        <v>7</v>
      </c>
    </row>
    <row r="16" spans="1:9" ht="18" customHeight="1" x14ac:dyDescent="0.2">
      <c r="A16" s="18" t="s">
        <v>6</v>
      </c>
      <c r="B16" s="85">
        <v>20</v>
      </c>
      <c r="C16" s="90">
        <v>0.95261194029850749</v>
      </c>
      <c r="D16" s="90">
        <v>1.1617063492063493</v>
      </c>
      <c r="E16" s="90">
        <v>2.5602678571428568</v>
      </c>
      <c r="F16" s="90">
        <v>14.014220505617979</v>
      </c>
      <c r="G16" s="127">
        <v>0.11873826058164924</v>
      </c>
      <c r="I16" s="13">
        <v>8</v>
      </c>
    </row>
    <row r="17" spans="1:9" ht="18" customHeight="1" x14ac:dyDescent="0.2">
      <c r="A17" s="18" t="s">
        <v>7</v>
      </c>
      <c r="B17" s="90">
        <v>2</v>
      </c>
      <c r="C17" s="90">
        <v>0.34665697674418605</v>
      </c>
      <c r="D17" s="90">
        <v>0.31958462732919252</v>
      </c>
      <c r="E17" s="90">
        <v>1.1755208333333333</v>
      </c>
      <c r="F17" s="90">
        <v>2</v>
      </c>
      <c r="G17" s="127">
        <v>2.277166193181818E-2</v>
      </c>
      <c r="I17" s="13">
        <v>9</v>
      </c>
    </row>
    <row r="18" spans="1:9" ht="18" customHeight="1" x14ac:dyDescent="0.2">
      <c r="A18" s="18" t="s">
        <v>1</v>
      </c>
      <c r="B18" s="90">
        <v>2</v>
      </c>
      <c r="C18" s="90">
        <v>0.12617187499999999</v>
      </c>
      <c r="D18" s="90">
        <v>0.10753797208538587</v>
      </c>
      <c r="E18" s="90">
        <v>0.2809586247086247</v>
      </c>
      <c r="F18" s="90">
        <v>1.1146336553945249</v>
      </c>
      <c r="G18" s="127">
        <v>8.3907453381663593E-3</v>
      </c>
      <c r="I18" s="13">
        <v>10</v>
      </c>
    </row>
    <row r="19" spans="1:9" ht="18" customHeight="1" x14ac:dyDescent="0.2">
      <c r="A19" s="18" t="s">
        <v>0</v>
      </c>
      <c r="B19" s="90">
        <v>2</v>
      </c>
      <c r="C19" s="90">
        <v>3.4203804347826092E-2</v>
      </c>
      <c r="D19" s="90">
        <v>6.7857142857142852E-2</v>
      </c>
      <c r="E19" s="90">
        <v>0.26116695804195805</v>
      </c>
      <c r="F19" s="90">
        <v>0.79373625366568912</v>
      </c>
      <c r="G19" s="127">
        <v>2.009380882475658E-2</v>
      </c>
      <c r="I19" s="13">
        <v>11</v>
      </c>
    </row>
    <row r="20" spans="1:9" ht="18" customHeight="1" x14ac:dyDescent="0.2">
      <c r="A20" s="55" t="s">
        <v>83</v>
      </c>
      <c r="B20" s="39"/>
      <c r="C20" s="39">
        <f t="shared" ref="C20:G20" si="0">C15*0.7</f>
        <v>3.0586734693877551</v>
      </c>
      <c r="D20" s="39">
        <f t="shared" si="0"/>
        <v>5.0852941176470594</v>
      </c>
      <c r="E20" s="39">
        <f t="shared" si="0"/>
        <v>6.3206129807692299</v>
      </c>
      <c r="F20" s="39">
        <f t="shared" si="0"/>
        <v>22.73298611111111</v>
      </c>
      <c r="G20" s="39">
        <f t="shared" si="0"/>
        <v>0.10473978402087612</v>
      </c>
      <c r="I20" s="13">
        <v>12</v>
      </c>
    </row>
    <row r="21" spans="1:9" ht="18" customHeight="1" x14ac:dyDescent="0.2">
      <c r="A21" s="55" t="s">
        <v>82</v>
      </c>
      <c r="B21" s="139"/>
      <c r="C21" s="39">
        <f t="shared" ref="C21:G21" si="1">C15*0.3</f>
        <v>1.310860058309038</v>
      </c>
      <c r="D21" s="39">
        <f t="shared" si="1"/>
        <v>2.1794117647058826</v>
      </c>
      <c r="E21" s="39">
        <f t="shared" si="1"/>
        <v>2.7088341346153846</v>
      </c>
      <c r="F21" s="39">
        <f t="shared" si="1"/>
        <v>9.7427083333333329</v>
      </c>
      <c r="G21" s="39">
        <f t="shared" si="1"/>
        <v>4.4888478866089772E-2</v>
      </c>
      <c r="I21" s="13">
        <v>13</v>
      </c>
    </row>
    <row r="22" spans="1:9" ht="18" customHeight="1" x14ac:dyDescent="0.2">
      <c r="A22" s="106" t="s">
        <v>8</v>
      </c>
      <c r="B22" s="124">
        <f>SUM(B12:B19)</f>
        <v>141</v>
      </c>
      <c r="C22" s="124">
        <f t="shared" ref="C22:G22" si="2">SUM(C12:C19)</f>
        <v>18.359764575047876</v>
      </c>
      <c r="D22" s="124">
        <f t="shared" si="2"/>
        <v>20.071702532837222</v>
      </c>
      <c r="E22" s="124">
        <f t="shared" si="2"/>
        <v>37.025529090474741</v>
      </c>
      <c r="F22" s="124">
        <f t="shared" si="2"/>
        <v>206.02616694080908</v>
      </c>
      <c r="G22" s="124">
        <f t="shared" si="2"/>
        <v>0.92147277411633843</v>
      </c>
      <c r="I22" s="8" t="s">
        <v>49</v>
      </c>
    </row>
    <row r="23" spans="1:9" x14ac:dyDescent="0.2">
      <c r="C23" s="1"/>
    </row>
    <row r="24" spans="1:9" x14ac:dyDescent="0.2">
      <c r="A24" s="65" t="s">
        <v>100</v>
      </c>
      <c r="C24" s="1"/>
    </row>
    <row r="25" spans="1:9" ht="13.5" thickBot="1" x14ac:dyDescent="0.25">
      <c r="A25" s="67"/>
      <c r="B25" s="33"/>
      <c r="C25" s="31"/>
      <c r="D25" s="33"/>
      <c r="E25" s="33"/>
      <c r="F25" s="33"/>
      <c r="G25" s="33"/>
      <c r="H25" s="33"/>
    </row>
    <row r="26" spans="1:9" x14ac:dyDescent="0.2">
      <c r="A26" s="19"/>
      <c r="B26" s="19"/>
    </row>
    <row r="27" spans="1:9" ht="18" x14ac:dyDescent="0.2">
      <c r="A27" s="68" t="s">
        <v>131</v>
      </c>
      <c r="E27" s="20"/>
    </row>
    <row r="28" spans="1:9" ht="15.95" customHeight="1" x14ac:dyDescent="0.2">
      <c r="A28" s="69" t="s">
        <v>132</v>
      </c>
      <c r="B28" s="69"/>
      <c r="C28" s="69"/>
      <c r="D28" s="69"/>
      <c r="E28" s="69"/>
      <c r="F28" s="69"/>
      <c r="G28" s="69"/>
      <c r="H28" s="69"/>
    </row>
    <row r="29" spans="1:9" ht="15.95" customHeight="1" x14ac:dyDescent="0.2">
      <c r="A29" s="69" t="s">
        <v>68</v>
      </c>
      <c r="B29" s="69"/>
      <c r="C29" s="69"/>
      <c r="D29" s="69"/>
      <c r="E29" s="69"/>
      <c r="F29" s="69"/>
      <c r="G29" s="69"/>
      <c r="H29" s="69"/>
    </row>
    <row r="30" spans="1:9" ht="15.75" x14ac:dyDescent="0.25">
      <c r="A30" s="34"/>
      <c r="B30" s="34"/>
      <c r="D30" s="34"/>
      <c r="E30" s="34"/>
      <c r="G30" s="34"/>
      <c r="H30" s="34"/>
    </row>
    <row r="31" spans="1:9" x14ac:dyDescent="0.2">
      <c r="A31" s="1" t="s">
        <v>70</v>
      </c>
      <c r="D31" s="1" t="s">
        <v>73</v>
      </c>
      <c r="G31" s="1" t="s">
        <v>76</v>
      </c>
    </row>
    <row r="32" spans="1:9" s="4" customFormat="1" x14ac:dyDescent="0.2">
      <c r="A32" s="82" t="s">
        <v>38</v>
      </c>
      <c r="B32" s="82" t="s">
        <v>133</v>
      </c>
      <c r="D32" s="82" t="s">
        <v>38</v>
      </c>
      <c r="E32" s="82" t="s">
        <v>133</v>
      </c>
      <c r="G32" s="82" t="s">
        <v>38</v>
      </c>
      <c r="H32" s="82" t="s">
        <v>133</v>
      </c>
    </row>
    <row r="33" spans="1:8" x14ac:dyDescent="0.2">
      <c r="A33" s="91" t="s">
        <v>96</v>
      </c>
      <c r="B33" s="92">
        <v>190</v>
      </c>
      <c r="D33" s="91" t="s">
        <v>96</v>
      </c>
      <c r="E33" s="92">
        <v>240</v>
      </c>
      <c r="G33" s="91" t="s">
        <v>40</v>
      </c>
      <c r="H33" s="92">
        <v>190</v>
      </c>
    </row>
    <row r="34" spans="1:8" x14ac:dyDescent="0.2">
      <c r="A34" s="91" t="s">
        <v>97</v>
      </c>
      <c r="B34" s="92">
        <v>240</v>
      </c>
      <c r="D34" s="91" t="s">
        <v>97</v>
      </c>
      <c r="E34" s="92">
        <v>370</v>
      </c>
      <c r="G34" s="91" t="s">
        <v>94</v>
      </c>
      <c r="H34" s="92">
        <v>240</v>
      </c>
    </row>
    <row r="35" spans="1:8" x14ac:dyDescent="0.2">
      <c r="A35" s="91" t="s">
        <v>39</v>
      </c>
      <c r="B35" s="92">
        <v>370</v>
      </c>
      <c r="D35" s="91" t="s">
        <v>39</v>
      </c>
      <c r="E35" s="92">
        <v>660</v>
      </c>
      <c r="G35" s="91" t="s">
        <v>118</v>
      </c>
      <c r="H35" s="92">
        <v>370</v>
      </c>
    </row>
    <row r="36" spans="1:8" x14ac:dyDescent="0.2">
      <c r="A36" s="91" t="s">
        <v>40</v>
      </c>
      <c r="B36" s="92">
        <v>660</v>
      </c>
      <c r="D36" s="91" t="s">
        <v>40</v>
      </c>
      <c r="E36" s="92"/>
      <c r="G36" s="91" t="s">
        <v>119</v>
      </c>
      <c r="H36" s="92"/>
    </row>
    <row r="37" spans="1:8" x14ac:dyDescent="0.2">
      <c r="A37" s="91"/>
      <c r="B37" s="92"/>
      <c r="D37" s="91" t="s">
        <v>94</v>
      </c>
      <c r="G37" s="91" t="s">
        <v>98</v>
      </c>
    </row>
    <row r="38" spans="1:8" x14ac:dyDescent="0.2">
      <c r="D38" s="91"/>
      <c r="G38" s="91" t="s">
        <v>99</v>
      </c>
    </row>
    <row r="39" spans="1:8" x14ac:dyDescent="0.2">
      <c r="G39" s="91"/>
    </row>
    <row r="42" spans="1:8" x14ac:dyDescent="0.2">
      <c r="A42" s="1" t="s">
        <v>71</v>
      </c>
      <c r="D42" s="1" t="s">
        <v>74</v>
      </c>
      <c r="G42" s="1" t="s">
        <v>77</v>
      </c>
    </row>
    <row r="43" spans="1:8" s="4" customFormat="1" x14ac:dyDescent="0.2">
      <c r="A43" s="82" t="s">
        <v>38</v>
      </c>
      <c r="B43" s="82" t="s">
        <v>133</v>
      </c>
      <c r="D43" s="82" t="s">
        <v>38</v>
      </c>
      <c r="E43" s="82" t="s">
        <v>133</v>
      </c>
      <c r="G43" s="82" t="s">
        <v>38</v>
      </c>
      <c r="H43" s="82" t="s">
        <v>133</v>
      </c>
    </row>
    <row r="44" spans="1:8" x14ac:dyDescent="0.2">
      <c r="A44" s="91" t="s">
        <v>96</v>
      </c>
      <c r="B44" s="92">
        <v>140</v>
      </c>
      <c r="D44" s="91" t="s">
        <v>96</v>
      </c>
      <c r="E44" s="92">
        <v>240</v>
      </c>
      <c r="G44" s="91" t="s">
        <v>40</v>
      </c>
      <c r="H44" s="92">
        <v>190</v>
      </c>
    </row>
    <row r="45" spans="1:8" x14ac:dyDescent="0.2">
      <c r="A45" s="91" t="s">
        <v>97</v>
      </c>
      <c r="B45" s="104">
        <v>190</v>
      </c>
      <c r="D45" s="91" t="s">
        <v>97</v>
      </c>
      <c r="E45" s="92">
        <v>370</v>
      </c>
      <c r="G45" s="91" t="s">
        <v>94</v>
      </c>
      <c r="H45" s="92">
        <v>240</v>
      </c>
    </row>
    <row r="46" spans="1:8" x14ac:dyDescent="0.2">
      <c r="A46" s="91" t="s">
        <v>39</v>
      </c>
      <c r="B46" s="92"/>
      <c r="D46" s="91" t="s">
        <v>39</v>
      </c>
      <c r="E46" s="92">
        <v>660</v>
      </c>
      <c r="G46" s="91" t="s">
        <v>118</v>
      </c>
      <c r="H46" s="92">
        <v>370</v>
      </c>
    </row>
    <row r="47" spans="1:8" x14ac:dyDescent="0.2">
      <c r="A47" s="91" t="s">
        <v>40</v>
      </c>
      <c r="B47" s="76"/>
      <c r="D47" s="91" t="s">
        <v>40</v>
      </c>
      <c r="E47" s="92"/>
      <c r="G47" s="91" t="s">
        <v>119</v>
      </c>
      <c r="H47" s="92"/>
    </row>
    <row r="48" spans="1:8" x14ac:dyDescent="0.2">
      <c r="A48" s="91"/>
      <c r="D48" s="91" t="s">
        <v>94</v>
      </c>
      <c r="G48" s="91" t="s">
        <v>98</v>
      </c>
    </row>
    <row r="49" spans="1:8" x14ac:dyDescent="0.2">
      <c r="A49" s="77"/>
      <c r="D49" s="91"/>
      <c r="G49" s="91" t="s">
        <v>99</v>
      </c>
    </row>
    <row r="50" spans="1:8" x14ac:dyDescent="0.2">
      <c r="D50" s="74"/>
      <c r="G50" s="91"/>
    </row>
    <row r="52" spans="1:8" x14ac:dyDescent="0.2">
      <c r="A52" s="1" t="s">
        <v>72</v>
      </c>
      <c r="D52" s="1" t="s">
        <v>75</v>
      </c>
      <c r="G52" s="5" t="s">
        <v>87</v>
      </c>
      <c r="H52" s="4"/>
    </row>
    <row r="53" spans="1:8" s="4" customFormat="1" x14ac:dyDescent="0.2">
      <c r="A53" s="82" t="s">
        <v>38</v>
      </c>
      <c r="B53" s="82" t="s">
        <v>133</v>
      </c>
      <c r="D53" s="82" t="s">
        <v>38</v>
      </c>
      <c r="E53" s="82" t="s">
        <v>133</v>
      </c>
      <c r="G53" s="82" t="s">
        <v>38</v>
      </c>
      <c r="H53" s="82" t="s">
        <v>133</v>
      </c>
    </row>
    <row r="54" spans="1:8" x14ac:dyDescent="0.2">
      <c r="A54" s="91" t="s">
        <v>96</v>
      </c>
      <c r="B54" s="92">
        <v>190</v>
      </c>
      <c r="D54" s="91" t="s">
        <v>39</v>
      </c>
      <c r="E54" s="92">
        <v>190</v>
      </c>
      <c r="G54" s="91" t="s">
        <v>96</v>
      </c>
      <c r="H54" s="92" t="s">
        <v>32</v>
      </c>
    </row>
    <row r="55" spans="1:8" x14ac:dyDescent="0.2">
      <c r="A55" s="91" t="s">
        <v>97</v>
      </c>
      <c r="B55" s="92">
        <v>240</v>
      </c>
      <c r="D55" s="91" t="s">
        <v>40</v>
      </c>
      <c r="E55" s="92">
        <v>240</v>
      </c>
      <c r="G55" s="91" t="s">
        <v>97</v>
      </c>
      <c r="H55" s="92">
        <v>660</v>
      </c>
    </row>
    <row r="56" spans="1:8" x14ac:dyDescent="0.2">
      <c r="A56" s="91" t="s">
        <v>39</v>
      </c>
      <c r="B56" s="92">
        <v>370</v>
      </c>
      <c r="D56" s="91" t="s">
        <v>94</v>
      </c>
      <c r="E56" s="92">
        <v>370</v>
      </c>
      <c r="G56" s="91" t="s">
        <v>39</v>
      </c>
      <c r="H56" s="104"/>
    </row>
    <row r="57" spans="1:8" x14ac:dyDescent="0.2">
      <c r="A57" s="91" t="s">
        <v>40</v>
      </c>
      <c r="B57" s="92"/>
      <c r="D57" s="91" t="s">
        <v>118</v>
      </c>
      <c r="E57" s="92"/>
      <c r="G57" s="91" t="s">
        <v>40</v>
      </c>
      <c r="H57" s="75"/>
    </row>
    <row r="58" spans="1:8" x14ac:dyDescent="0.2">
      <c r="A58" s="91" t="s">
        <v>94</v>
      </c>
      <c r="D58" s="91" t="s">
        <v>119</v>
      </c>
      <c r="G58" s="91" t="s">
        <v>94</v>
      </c>
    </row>
    <row r="59" spans="1:8" x14ac:dyDescent="0.2">
      <c r="A59" s="91" t="s">
        <v>118</v>
      </c>
      <c r="D59" s="91" t="s">
        <v>98</v>
      </c>
      <c r="G59" s="91"/>
    </row>
    <row r="60" spans="1:8" x14ac:dyDescent="0.2">
      <c r="A60" s="91"/>
      <c r="D60" s="91"/>
    </row>
    <row r="61" spans="1:8" x14ac:dyDescent="0.2">
      <c r="D61" s="74"/>
    </row>
    <row r="62" spans="1:8" ht="13.5" thickBot="1" x14ac:dyDescent="0.25">
      <c r="A62" s="33"/>
      <c r="B62" s="33"/>
      <c r="C62" s="33"/>
      <c r="D62" s="78"/>
      <c r="E62" s="33"/>
      <c r="F62" s="33"/>
      <c r="G62" s="33"/>
      <c r="H62" s="33"/>
    </row>
    <row r="64" spans="1:8" x14ac:dyDescent="0.2">
      <c r="A64" s="74"/>
    </row>
    <row r="65" spans="1:10" ht="18" x14ac:dyDescent="0.2">
      <c r="A65" s="68" t="s">
        <v>79</v>
      </c>
    </row>
    <row r="66" spans="1:10" x14ac:dyDescent="0.2">
      <c r="A66" t="s">
        <v>146</v>
      </c>
    </row>
    <row r="67" spans="1:10" x14ac:dyDescent="0.2">
      <c r="A67" t="s">
        <v>145</v>
      </c>
    </row>
    <row r="69" spans="1:10" ht="18" customHeight="1" x14ac:dyDescent="0.2">
      <c r="C69" s="148" t="s">
        <v>137</v>
      </c>
      <c r="D69" s="148"/>
      <c r="E69" s="148"/>
    </row>
    <row r="70" spans="1:10" ht="51" x14ac:dyDescent="0.2">
      <c r="A70" s="9" t="s">
        <v>59</v>
      </c>
      <c r="B70" s="10" t="s">
        <v>58</v>
      </c>
      <c r="C70" s="10" t="s">
        <v>134</v>
      </c>
      <c r="D70" s="10" t="s">
        <v>135</v>
      </c>
      <c r="E70" s="10" t="s">
        <v>138</v>
      </c>
      <c r="F70" s="10" t="s">
        <v>60</v>
      </c>
      <c r="G70" s="10" t="s">
        <v>108</v>
      </c>
      <c r="H70" s="10" t="s">
        <v>109</v>
      </c>
      <c r="I70" s="119"/>
      <c r="J70" s="120"/>
    </row>
    <row r="71" spans="1:10" ht="18" customHeight="1" x14ac:dyDescent="0.2">
      <c r="A71" s="140">
        <v>140</v>
      </c>
      <c r="B71" s="40">
        <v>140</v>
      </c>
      <c r="C71" s="141">
        <v>500</v>
      </c>
      <c r="D71" s="141">
        <v>550</v>
      </c>
      <c r="E71" s="141">
        <v>1065</v>
      </c>
      <c r="F71" s="143">
        <v>100</v>
      </c>
      <c r="G71" s="11">
        <f t="shared" ref="G71:G80" si="3">C71+F71</f>
        <v>600</v>
      </c>
      <c r="H71" s="11">
        <f>C71+F71</f>
        <v>600</v>
      </c>
      <c r="J71" s="121"/>
    </row>
    <row r="72" spans="1:10" ht="18" customHeight="1" x14ac:dyDescent="0.2">
      <c r="A72" s="140">
        <v>190</v>
      </c>
      <c r="B72" s="40">
        <v>190</v>
      </c>
      <c r="C72" s="141">
        <v>559</v>
      </c>
      <c r="D72" s="141">
        <v>690</v>
      </c>
      <c r="E72" s="141">
        <v>1075</v>
      </c>
      <c r="F72" s="143">
        <v>100</v>
      </c>
      <c r="G72" s="11">
        <f t="shared" si="3"/>
        <v>659</v>
      </c>
      <c r="H72" s="11">
        <f t="shared" ref="H72:H75" si="4">C72+F72</f>
        <v>659</v>
      </c>
      <c r="J72" s="121"/>
    </row>
    <row r="73" spans="1:10" ht="18" customHeight="1" x14ac:dyDescent="0.2">
      <c r="A73" s="140">
        <v>240</v>
      </c>
      <c r="B73" s="40">
        <v>240</v>
      </c>
      <c r="C73" s="141">
        <v>580</v>
      </c>
      <c r="D73" s="141">
        <v>731</v>
      </c>
      <c r="E73" s="141">
        <v>1072</v>
      </c>
      <c r="F73" s="143">
        <v>100</v>
      </c>
      <c r="G73" s="11">
        <f t="shared" si="3"/>
        <v>680</v>
      </c>
      <c r="H73" s="11">
        <f t="shared" si="4"/>
        <v>680</v>
      </c>
      <c r="J73" s="121"/>
    </row>
    <row r="74" spans="1:10" ht="18" customHeight="1" x14ac:dyDescent="0.2">
      <c r="A74" s="140">
        <v>370</v>
      </c>
      <c r="B74" s="40">
        <v>370</v>
      </c>
      <c r="C74" s="141">
        <v>770</v>
      </c>
      <c r="D74" s="141">
        <v>811</v>
      </c>
      <c r="E74" s="141">
        <v>1097</v>
      </c>
      <c r="F74" s="143">
        <v>100</v>
      </c>
      <c r="G74" s="11">
        <f t="shared" si="3"/>
        <v>870</v>
      </c>
      <c r="H74" s="11">
        <f t="shared" si="4"/>
        <v>870</v>
      </c>
      <c r="J74" s="121"/>
    </row>
    <row r="75" spans="1:10" ht="18" customHeight="1" x14ac:dyDescent="0.2">
      <c r="A75" s="140">
        <v>400</v>
      </c>
      <c r="B75" s="40">
        <v>400</v>
      </c>
      <c r="C75" s="141">
        <v>980</v>
      </c>
      <c r="D75" s="141">
        <v>780</v>
      </c>
      <c r="E75" s="141">
        <v>1130</v>
      </c>
      <c r="F75" s="143">
        <v>100</v>
      </c>
      <c r="G75" s="11">
        <f t="shared" si="3"/>
        <v>1080</v>
      </c>
      <c r="H75" s="11">
        <f t="shared" si="4"/>
        <v>1080</v>
      </c>
      <c r="J75" s="121"/>
    </row>
    <row r="76" spans="1:10" ht="18" customHeight="1" x14ac:dyDescent="0.2">
      <c r="A76" s="140">
        <v>500</v>
      </c>
      <c r="B76" s="40">
        <v>500</v>
      </c>
      <c r="C76" s="141">
        <v>980</v>
      </c>
      <c r="D76" s="141">
        <v>740</v>
      </c>
      <c r="E76" s="141">
        <v>1260</v>
      </c>
      <c r="F76" s="143">
        <v>100</v>
      </c>
      <c r="G76" s="11">
        <f t="shared" si="3"/>
        <v>1080</v>
      </c>
      <c r="H76" s="11">
        <f>D76+F76</f>
        <v>840</v>
      </c>
      <c r="I76" s="109"/>
      <c r="J76" s="121"/>
    </row>
    <row r="77" spans="1:10" ht="18" customHeight="1" x14ac:dyDescent="0.2">
      <c r="A77" s="140">
        <v>660</v>
      </c>
      <c r="B77" s="40">
        <v>660</v>
      </c>
      <c r="C77" s="141">
        <v>1265</v>
      </c>
      <c r="D77" s="141">
        <v>774</v>
      </c>
      <c r="E77" s="141">
        <v>1218</v>
      </c>
      <c r="F77" s="143">
        <v>100</v>
      </c>
      <c r="G77" s="11">
        <f t="shared" si="3"/>
        <v>1365</v>
      </c>
      <c r="H77" s="11">
        <f>D77+F77</f>
        <v>874</v>
      </c>
      <c r="I77" s="109">
        <f>G77</f>
        <v>1365</v>
      </c>
      <c r="J77" s="122" t="s">
        <v>66</v>
      </c>
    </row>
    <row r="78" spans="1:10" ht="18" customHeight="1" x14ac:dyDescent="0.2">
      <c r="A78" s="140">
        <v>770</v>
      </c>
      <c r="B78" s="40">
        <v>770</v>
      </c>
      <c r="C78" s="141">
        <v>1265</v>
      </c>
      <c r="D78" s="141">
        <v>774</v>
      </c>
      <c r="E78" s="141">
        <v>1368</v>
      </c>
      <c r="F78" s="143">
        <v>100</v>
      </c>
      <c r="G78" s="11">
        <f t="shared" si="3"/>
        <v>1365</v>
      </c>
      <c r="H78" s="11">
        <f>D78+F78</f>
        <v>874</v>
      </c>
      <c r="J78" s="121"/>
    </row>
    <row r="79" spans="1:10" ht="18" customHeight="1" x14ac:dyDescent="0.2">
      <c r="A79" s="140">
        <v>1000</v>
      </c>
      <c r="B79" s="40">
        <v>1000</v>
      </c>
      <c r="C79" s="141">
        <v>1254</v>
      </c>
      <c r="D79" s="141">
        <v>1090</v>
      </c>
      <c r="E79" s="141">
        <v>1354</v>
      </c>
      <c r="F79" s="143">
        <v>100</v>
      </c>
      <c r="G79" s="11">
        <f t="shared" si="3"/>
        <v>1354</v>
      </c>
      <c r="H79" s="11">
        <f>D79+F79</f>
        <v>1190</v>
      </c>
      <c r="I79" s="6"/>
      <c r="J79" s="121"/>
    </row>
    <row r="80" spans="1:10" ht="18" customHeight="1" x14ac:dyDescent="0.2">
      <c r="A80" s="140" t="s">
        <v>32</v>
      </c>
      <c r="B80" s="40">
        <v>550</v>
      </c>
      <c r="C80" s="141">
        <v>800</v>
      </c>
      <c r="D80" s="141">
        <v>750</v>
      </c>
      <c r="E80" s="141">
        <v>1300</v>
      </c>
      <c r="F80" s="143">
        <v>100</v>
      </c>
      <c r="G80" s="11">
        <f t="shared" si="3"/>
        <v>900</v>
      </c>
      <c r="H80" s="11">
        <f>C80+F80</f>
        <v>900</v>
      </c>
      <c r="I80" s="79">
        <v>900</v>
      </c>
      <c r="J80" s="122" t="s">
        <v>66</v>
      </c>
    </row>
    <row r="81" spans="1:10" ht="18" customHeight="1" x14ac:dyDescent="0.2">
      <c r="A81" s="92"/>
      <c r="B81" s="85"/>
      <c r="C81" s="99"/>
      <c r="D81" s="99"/>
      <c r="E81" s="99"/>
      <c r="F81" s="99"/>
      <c r="G81" s="11">
        <f t="shared" ref="G81:G83" si="5">C81+F81</f>
        <v>0</v>
      </c>
      <c r="H81" s="11">
        <f t="shared" ref="H81:H83" si="6">C81+F81</f>
        <v>0</v>
      </c>
      <c r="J81" s="121"/>
    </row>
    <row r="82" spans="1:10" ht="18" customHeight="1" x14ac:dyDescent="0.2">
      <c r="A82" s="92"/>
      <c r="B82" s="85"/>
      <c r="C82" s="99"/>
      <c r="D82" s="99"/>
      <c r="E82" s="99"/>
      <c r="F82" s="99"/>
      <c r="G82" s="11">
        <f t="shared" ref="G82" si="7">C82+F82</f>
        <v>0</v>
      </c>
      <c r="H82" s="11">
        <f t="shared" ref="H82" si="8">C82+F82</f>
        <v>0</v>
      </c>
      <c r="J82" s="121"/>
    </row>
    <row r="83" spans="1:10" ht="18" customHeight="1" x14ac:dyDescent="0.2">
      <c r="A83" s="92"/>
      <c r="B83" s="85"/>
      <c r="C83" s="99"/>
      <c r="D83" s="99"/>
      <c r="E83" s="99"/>
      <c r="F83" s="99"/>
      <c r="G83" s="11">
        <f t="shared" si="5"/>
        <v>0</v>
      </c>
      <c r="H83" s="11">
        <f t="shared" si="6"/>
        <v>0</v>
      </c>
      <c r="I83" s="118"/>
      <c r="J83" s="123"/>
    </row>
    <row r="84" spans="1:10" x14ac:dyDescent="0.2">
      <c r="A84" s="142" t="s">
        <v>140</v>
      </c>
    </row>
    <row r="85" spans="1:10" x14ac:dyDescent="0.2">
      <c r="A85" s="73" t="s">
        <v>139</v>
      </c>
    </row>
    <row r="86" spans="1:10" ht="13.5" thickBot="1" x14ac:dyDescent="0.25">
      <c r="A86" s="67"/>
      <c r="B86" s="33"/>
      <c r="C86" s="33"/>
      <c r="D86" s="33"/>
      <c r="E86" s="33"/>
      <c r="F86" s="33"/>
      <c r="G86" s="33"/>
      <c r="H86" s="33"/>
    </row>
    <row r="87" spans="1:10" hidden="1" x14ac:dyDescent="0.2">
      <c r="A87" s="65"/>
    </row>
    <row r="88" spans="1:10" ht="18" hidden="1" x14ac:dyDescent="0.25">
      <c r="A88" s="2" t="s">
        <v>104</v>
      </c>
    </row>
    <row r="89" spans="1:10" hidden="1" x14ac:dyDescent="0.2">
      <c r="A89" t="s">
        <v>106</v>
      </c>
    </row>
    <row r="90" spans="1:10" hidden="1" x14ac:dyDescent="0.2">
      <c r="A90" s="140" t="s">
        <v>105</v>
      </c>
    </row>
    <row r="91" spans="1:10" hidden="1" x14ac:dyDescent="0.2">
      <c r="A91" s="140" t="s">
        <v>107</v>
      </c>
    </row>
    <row r="92" spans="1:10" hidden="1" x14ac:dyDescent="0.2"/>
    <row r="93" spans="1:10" ht="13.5" hidden="1" thickBot="1" x14ac:dyDescent="0.25">
      <c r="A93" s="67"/>
      <c r="B93" s="33"/>
      <c r="C93" s="33"/>
      <c r="D93" s="33"/>
      <c r="E93" s="33"/>
      <c r="F93" s="33"/>
      <c r="G93" s="33"/>
      <c r="H93" s="33"/>
    </row>
    <row r="94" spans="1:10" x14ac:dyDescent="0.2">
      <c r="A94" s="65"/>
    </row>
    <row r="95" spans="1:10" ht="18" x14ac:dyDescent="0.25">
      <c r="A95" s="2" t="s">
        <v>69</v>
      </c>
      <c r="E95" s="20"/>
    </row>
    <row r="96" spans="1:10" x14ac:dyDescent="0.2">
      <c r="A96" t="s">
        <v>147</v>
      </c>
      <c r="E96" s="20"/>
    </row>
    <row r="97" spans="1:8" ht="18" customHeight="1" x14ac:dyDescent="0.2">
      <c r="E97" s="20"/>
    </row>
    <row r="98" spans="1:8" s="1" customFormat="1" ht="38.25" x14ac:dyDescent="0.2">
      <c r="A98" s="71" t="s">
        <v>38</v>
      </c>
      <c r="B98" s="72" t="s">
        <v>45</v>
      </c>
      <c r="C98" s="5"/>
      <c r="E98" s="21"/>
    </row>
    <row r="99" spans="1:8" ht="18" customHeight="1" x14ac:dyDescent="0.2">
      <c r="A99" s="55" t="s">
        <v>95</v>
      </c>
      <c r="B99" s="40">
        <v>260</v>
      </c>
      <c r="C99" s="5"/>
      <c r="D99" s="1"/>
      <c r="E99" s="21"/>
      <c r="F99" s="1"/>
      <c r="G99" s="1"/>
      <c r="H99" s="1"/>
    </row>
    <row r="100" spans="1:8" ht="18" customHeight="1" x14ac:dyDescent="0.2">
      <c r="A100" s="55" t="s">
        <v>96</v>
      </c>
      <c r="B100" s="40">
        <v>156</v>
      </c>
      <c r="C100" s="22"/>
    </row>
    <row r="101" spans="1:8" ht="18" customHeight="1" x14ac:dyDescent="0.2">
      <c r="A101" s="55" t="s">
        <v>97</v>
      </c>
      <c r="B101" s="40">
        <v>104</v>
      </c>
      <c r="C101" s="22"/>
    </row>
    <row r="102" spans="1:8" ht="18" customHeight="1" x14ac:dyDescent="0.2">
      <c r="A102" s="55" t="s">
        <v>39</v>
      </c>
      <c r="B102" s="40">
        <v>52</v>
      </c>
      <c r="C102" s="22"/>
    </row>
    <row r="103" spans="1:8" ht="18" customHeight="1" x14ac:dyDescent="0.2">
      <c r="A103" s="55" t="s">
        <v>40</v>
      </c>
      <c r="B103" s="40">
        <v>26</v>
      </c>
      <c r="C103" s="22"/>
    </row>
    <row r="104" spans="1:8" ht="18" customHeight="1" x14ac:dyDescent="0.2">
      <c r="A104" s="55" t="s">
        <v>94</v>
      </c>
      <c r="B104" s="40">
        <v>13</v>
      </c>
      <c r="C104" s="22"/>
    </row>
    <row r="105" spans="1:8" ht="18" customHeight="1" x14ac:dyDescent="0.2">
      <c r="A105" s="55" t="s">
        <v>118</v>
      </c>
      <c r="B105" s="39">
        <v>6.5</v>
      </c>
      <c r="C105" s="22"/>
    </row>
    <row r="106" spans="1:8" ht="18" customHeight="1" x14ac:dyDescent="0.2">
      <c r="A106" s="55" t="s">
        <v>119</v>
      </c>
      <c r="B106" s="39">
        <v>4.33</v>
      </c>
      <c r="C106" s="22"/>
    </row>
    <row r="107" spans="1:8" ht="18" customHeight="1" x14ac:dyDescent="0.2">
      <c r="A107" s="55" t="s">
        <v>98</v>
      </c>
      <c r="B107" s="40">
        <v>2</v>
      </c>
      <c r="C107" s="22"/>
    </row>
    <row r="108" spans="1:8" ht="18" customHeight="1" x14ac:dyDescent="0.2">
      <c r="A108" s="55" t="s">
        <v>99</v>
      </c>
      <c r="B108" s="40">
        <v>1</v>
      </c>
      <c r="C108" s="22"/>
    </row>
    <row r="109" spans="1:8" ht="18" customHeight="1" x14ac:dyDescent="0.2">
      <c r="A109" s="91"/>
      <c r="B109" s="90"/>
    </row>
    <row r="110" spans="1:8" ht="18" customHeight="1" x14ac:dyDescent="0.2">
      <c r="A110" s="91"/>
      <c r="B110" s="90"/>
    </row>
    <row r="111" spans="1:8" ht="18" customHeight="1" x14ac:dyDescent="0.2">
      <c r="A111" s="91"/>
      <c r="B111" s="90"/>
    </row>
    <row r="112" spans="1:8" ht="18" customHeight="1" x14ac:dyDescent="0.2">
      <c r="A112" s="91"/>
      <c r="B112" s="90"/>
    </row>
    <row r="114" spans="1:8" ht="13.5" thickBot="1" x14ac:dyDescent="0.25">
      <c r="A114" s="33"/>
      <c r="B114" s="33"/>
      <c r="C114" s="33"/>
      <c r="D114" s="33"/>
      <c r="E114" s="33"/>
      <c r="F114" s="33"/>
      <c r="G114" s="33"/>
      <c r="H114" s="33"/>
    </row>
  </sheetData>
  <sheetProtection algorithmName="SHA-512" hashValue="n6eeoOe6bRs/jM3syEspryWhFjzzveMwdNx2RgQRhHl2gwmUjxsQovlmw69Y/re87Ipmn1YlrCzckU4WE4pW4g==" saltValue="SZ70wq3l/n7nG/r0P/lcgQ==" spinCount="100000" sheet="1" objects="1" scenarios="1"/>
  <mergeCells count="2">
    <mergeCell ref="A3:F3"/>
    <mergeCell ref="C69:E69"/>
  </mergeCells>
  <dataValidations count="7">
    <dataValidation type="textLength" operator="lessThanOrEqual" allowBlank="1" showInputMessage="1" showErrorMessage="1" errorTitle="För lång benämning" error="Benämningen får vara maximalt 15 tecken." sqref="E36 B47 A85 A71:A83" xr:uid="{00000000-0002-0000-0100-000000000000}">
      <formula1>15</formula1>
    </dataValidation>
    <dataValidation type="decimal" allowBlank="1" showInputMessage="1" showErrorMessage="1" errorTitle="Ange antal tömningar per år" error="Maximalt antal tömningar som får anges är 260." sqref="B100:B108" xr:uid="{00000000-0002-0000-0100-000001000000}">
      <formula1>1</formula1>
      <formula2>260</formula2>
    </dataValidation>
    <dataValidation type="decimal" allowBlank="1" showInputMessage="1" showErrorMessage="1" errorTitle="Ange ett tal" error="Ange en volym i liter." sqref="B12:B19 B20:G21 D12:F19" xr:uid="{00000000-0002-0000-0100-000002000000}">
      <formula1>0</formula1>
      <formula2>100</formula2>
    </dataValidation>
    <dataValidation type="list" allowBlank="1" showInputMessage="1" showErrorMessage="1" sqref="A33:A37 D61:D62 D54:D59 G44:G50 G33:G39 D44:D50 D33:D38 A54:A60 A44:A48 G54:G59" xr:uid="{00000000-0002-0000-0100-000003000000}">
      <formula1>$A$99:$A$112</formula1>
    </dataValidation>
    <dataValidation type="list" operator="lessThanOrEqual" allowBlank="1" showInputMessage="1" showErrorMessage="1" errorTitle="För lång benämning" error="Benämningen får vara maximalt 15 tecken." sqref="B33:B37 B54:B57 H44:H47 H33:H36 E54:E57 E44:E47 E33:E35 B44:B46 H54:H57" xr:uid="{00000000-0002-0000-0100-000004000000}">
      <formula1>$A$71:$A$83</formula1>
    </dataValidation>
    <dataValidation type="whole" operator="lessThanOrEqual" allowBlank="1" showInputMessage="1" showErrorMessage="1" errorTitle="Ange kärlvolym i liter" error="Ange kärlvolymen i liter. Värdet får inte överstiga 1500." sqref="B71:B83 B85" xr:uid="{00000000-0002-0000-0100-000005000000}">
      <formula1>1500</formula1>
    </dataValidation>
    <dataValidation type="whole" operator="lessThanOrEqual" allowBlank="1" showInputMessage="1" showErrorMessage="1" errorTitle="Ange mått i mm" error="Mått måste anges som heltal i mm och vara ett rimligt värde." sqref="C71:F83 C85:F85" xr:uid="{00000000-0002-0000-0100-000006000000}">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Q67"/>
  <sheetViews>
    <sheetView showGridLines="0" tabSelected="1" zoomScale="90" zoomScaleNormal="90" workbookViewId="0">
      <selection activeCell="K25" sqref="K25"/>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0.42578125" customWidth="1"/>
    <col min="14" max="14" width="19.140625" customWidth="1"/>
    <col min="15" max="15" width="16" bestFit="1" customWidth="1"/>
  </cols>
  <sheetData>
    <row r="1" spans="1:12" ht="20.25" x14ac:dyDescent="0.3">
      <c r="A1" s="23" t="s">
        <v>78</v>
      </c>
      <c r="B1" s="23"/>
      <c r="C1" s="24"/>
      <c r="D1" s="24"/>
      <c r="E1" s="24"/>
      <c r="F1" s="24"/>
      <c r="G1" s="24"/>
      <c r="H1" s="24"/>
      <c r="I1" s="24"/>
      <c r="J1" s="24"/>
      <c r="K1" s="24"/>
      <c r="L1" s="25" t="s">
        <v>50</v>
      </c>
    </row>
    <row r="2" spans="1:12" ht="16.5" customHeight="1" x14ac:dyDescent="0.2">
      <c r="L2" s="27"/>
    </row>
    <row r="3" spans="1:12" s="93" customFormat="1" ht="17.25" customHeight="1" x14ac:dyDescent="0.2">
      <c r="A3" s="96" t="s">
        <v>88</v>
      </c>
      <c r="B3" s="97"/>
    </row>
    <row r="4" spans="1:12" s="12" customFormat="1" ht="16.5" customHeight="1" x14ac:dyDescent="0.2">
      <c r="A4" s="94" t="s">
        <v>89</v>
      </c>
      <c r="B4" s="98"/>
    </row>
    <row r="5" spans="1:12" s="12" customFormat="1" ht="16.5" customHeight="1" x14ac:dyDescent="0.2">
      <c r="A5" s="95"/>
    </row>
    <row r="6" spans="1:12" x14ac:dyDescent="0.2">
      <c r="A6" s="8"/>
    </row>
    <row r="7" spans="1:12" ht="15.75" x14ac:dyDescent="0.25">
      <c r="A7" s="34" t="s">
        <v>110</v>
      </c>
      <c r="B7" s="149"/>
      <c r="C7" s="149"/>
      <c r="D7" s="149"/>
      <c r="E7" s="149"/>
      <c r="F7" s="149"/>
      <c r="G7" s="149"/>
      <c r="H7" s="28"/>
      <c r="K7" s="128"/>
    </row>
    <row r="8" spans="1:12" ht="15.75" x14ac:dyDescent="0.25">
      <c r="A8" s="34"/>
      <c r="B8" s="29"/>
      <c r="C8" s="29"/>
      <c r="D8" s="29"/>
      <c r="E8" s="29"/>
      <c r="F8" s="29"/>
      <c r="G8" s="29"/>
      <c r="H8" s="28"/>
    </row>
    <row r="9" spans="1:12" ht="15.75" x14ac:dyDescent="0.25">
      <c r="A9" s="34" t="s">
        <v>36</v>
      </c>
      <c r="B9" s="149" t="s">
        <v>10</v>
      </c>
      <c r="C9" s="149"/>
      <c r="D9" s="149"/>
      <c r="E9" s="149"/>
      <c r="F9" s="149"/>
      <c r="G9" s="149"/>
      <c r="H9" s="28"/>
    </row>
    <row r="10" spans="1:12" ht="15" x14ac:dyDescent="0.2">
      <c r="A10" s="28"/>
      <c r="B10" s="28"/>
      <c r="L10" s="8" t="s">
        <v>64</v>
      </c>
    </row>
    <row r="11" spans="1:12" ht="15.75" x14ac:dyDescent="0.25">
      <c r="A11" s="59" t="str">
        <f>IF(Dimensionering!B9=Grunddata!B9,Grunddata!B10,IF(OR(B9=Grunddata!C9,B9=Grunddata!D9),Grunddata!C10,IF(Dimensionering!B9=Grunddata!E9,Grunddata!E10,IF(B9=Grunddata!F9,Grunddata!F10,IF(Dimensionering!B9=Grunddata!G9,Grunddata!G10," ")))))</f>
        <v>Antal lägenheter</v>
      </c>
      <c r="B11" s="56">
        <v>25</v>
      </c>
      <c r="C11" s="30"/>
    </row>
    <row r="12" spans="1:12" ht="13.5" thickBot="1" x14ac:dyDescent="0.25">
      <c r="A12" s="31"/>
      <c r="B12" s="31"/>
      <c r="C12" s="32"/>
      <c r="D12" s="32"/>
      <c r="E12" s="32"/>
      <c r="F12" s="32"/>
      <c r="G12" s="33"/>
      <c r="H12" s="33"/>
      <c r="I12" s="33"/>
      <c r="J12" s="33"/>
      <c r="K12" s="33"/>
    </row>
    <row r="13" spans="1:12" x14ac:dyDescent="0.2">
      <c r="A13" s="1"/>
      <c r="B13" s="1"/>
      <c r="C13" s="30"/>
      <c r="D13" s="30"/>
      <c r="E13" s="30"/>
      <c r="F13" s="30"/>
      <c r="I13" s="1"/>
      <c r="J13" s="1"/>
      <c r="K13" s="30"/>
    </row>
    <row r="14" spans="1:12" ht="23.25" x14ac:dyDescent="0.35">
      <c r="A14" s="2" t="s">
        <v>33</v>
      </c>
      <c r="B14" s="34"/>
      <c r="C14" s="1"/>
      <c r="D14" s="1"/>
      <c r="E14" s="1"/>
      <c r="F14" s="1"/>
      <c r="I14" s="35"/>
      <c r="J14" s="35"/>
      <c r="K14" s="35"/>
    </row>
    <row r="15" spans="1:12" ht="11.25" customHeight="1" x14ac:dyDescent="0.35">
      <c r="A15" s="2"/>
      <c r="B15" s="34"/>
      <c r="C15" s="1"/>
      <c r="D15" s="1"/>
      <c r="E15" s="1"/>
      <c r="F15" s="1"/>
      <c r="I15" s="35"/>
      <c r="J15" s="35"/>
      <c r="K15" s="35"/>
    </row>
    <row r="16" spans="1:12" ht="17.25" customHeight="1" x14ac:dyDescent="0.35">
      <c r="A16" s="34" t="s">
        <v>104</v>
      </c>
      <c r="B16" s="138" t="s">
        <v>105</v>
      </c>
      <c r="C16" s="1"/>
      <c r="D16" s="1"/>
      <c r="E16" s="1"/>
      <c r="F16" s="1"/>
      <c r="I16" s="35"/>
      <c r="J16" s="35"/>
      <c r="K16" s="35"/>
    </row>
    <row r="17" spans="1:15" ht="13.5" thickBot="1" x14ac:dyDescent="0.25">
      <c r="A17" s="36"/>
      <c r="B17" s="36"/>
      <c r="C17" s="36"/>
      <c r="D17" s="36"/>
      <c r="E17" s="36"/>
      <c r="F17" s="36"/>
      <c r="G17" s="36"/>
      <c r="H17" s="36"/>
      <c r="I17" s="144"/>
      <c r="J17" s="144"/>
      <c r="K17" s="144"/>
    </row>
    <row r="18" spans="1:15" ht="23.25" x14ac:dyDescent="0.35">
      <c r="A18" s="51"/>
      <c r="B18" s="150" t="s">
        <v>9</v>
      </c>
      <c r="C18" s="150"/>
      <c r="D18" s="150"/>
      <c r="E18" s="150"/>
      <c r="F18" s="150"/>
      <c r="G18" s="150"/>
      <c r="I18" s="154" t="s">
        <v>27</v>
      </c>
      <c r="J18" s="155"/>
      <c r="K18" s="156"/>
    </row>
    <row r="19" spans="1:15" ht="68.099999999999994" customHeight="1" x14ac:dyDescent="0.2">
      <c r="A19" s="37"/>
      <c r="B19" s="54" t="s">
        <v>84</v>
      </c>
      <c r="C19" s="61" t="s">
        <v>85</v>
      </c>
      <c r="D19" s="54" t="s">
        <v>42</v>
      </c>
      <c r="E19" s="60" t="s">
        <v>65</v>
      </c>
      <c r="F19" s="54" t="s">
        <v>56</v>
      </c>
      <c r="G19" s="54" t="s">
        <v>15</v>
      </c>
      <c r="H19" s="28"/>
      <c r="I19" s="151" t="s">
        <v>122</v>
      </c>
      <c r="J19" s="152"/>
      <c r="K19" s="153"/>
      <c r="L19" s="38"/>
      <c r="M19" s="38"/>
    </row>
    <row r="20" spans="1:15" ht="18" customHeight="1" x14ac:dyDescent="0.2">
      <c r="A20" s="62" t="s">
        <v>2</v>
      </c>
      <c r="B20" s="3" t="s">
        <v>40</v>
      </c>
      <c r="C20" s="7">
        <v>190</v>
      </c>
      <c r="D20" s="39">
        <f>IF(AND(OR(C20&gt;0,C20="Rullhäck"),B20&gt;0),(HLOOKUP($B$9,Grunddata!$B$9:$G$20,Grunddata!I12,FALSE)*$B$11/SUMIFS(Grunddata!B$71:B$83,Grunddata!A$71:A$83,C20))/(SUMIFS(Grunddata!$B$100:$B$108,Grunddata!$A$100:$A$108,B20)/52),0)</f>
        <v>3.9473684210526314</v>
      </c>
      <c r="E20" s="39">
        <f>ROUNDUP(D20,0)</f>
        <v>4</v>
      </c>
      <c r="F20" s="40">
        <f t="shared" ref="F20:F27" si="0">IF(E20-D20&gt;0.9,E20-1,E20)</f>
        <v>4</v>
      </c>
      <c r="G20" s="39">
        <f>IF($B$16="Kortsidan mot väggen",F20*SUMIFS(Grunddata!$H$71:$H$83,Grunddata!$A$71:$A$83,C20)/1000,F20*SUMIFS(Grunddata!$G$71:$G$83,Grunddata!$A$71:$A$83,C20)/1000)</f>
        <v>2.6360000000000001</v>
      </c>
      <c r="H20" s="8"/>
      <c r="I20" s="163" t="s">
        <v>24</v>
      </c>
      <c r="J20" s="164"/>
      <c r="K20" s="131">
        <f>IF(G33&gt;0,IF($B$16="Kortsidan mot väggen",(G33/2+Grunddata!H80/2/1000)+B35,(G33/2+Grunddata!G77/2/1000)+B35),0)</f>
        <v>7.665</v>
      </c>
      <c r="L20" s="8" t="s">
        <v>51</v>
      </c>
    </row>
    <row r="21" spans="1:15" ht="18" customHeight="1" x14ac:dyDescent="0.25">
      <c r="A21" s="55" t="s">
        <v>34</v>
      </c>
      <c r="B21" s="3" t="s">
        <v>40</v>
      </c>
      <c r="C21" s="7">
        <v>660</v>
      </c>
      <c r="D21" s="39">
        <f>IF(AND(OR(C21&gt;0,C21="Rullhäck"),B21&gt;0),(HLOOKUP($B$9,Grunddata!$B$9:$G$20,Grunddata!I13,FALSE)*$B$11/SUMIFS(Grunddata!B$71:B$83,Grunddata!A$71:A$83,C21))/(SUMIFS(Grunddata!$B$100:$B$108,Grunddata!$A$100:$A$108,B21)/52),0)</f>
        <v>3.7878787878787881</v>
      </c>
      <c r="E21" s="39">
        <f t="shared" ref="E21:E28" si="1">ROUNDUP(D21,0)</f>
        <v>4</v>
      </c>
      <c r="F21" s="40">
        <f t="shared" si="0"/>
        <v>4</v>
      </c>
      <c r="G21" s="39">
        <f>IF($B$16="Kortsidan mot väggen",F21*SUMIFS(Grunddata!$H$71:$H$83,Grunddata!$A$71:$A$83,C21)/1000,F21*SUMIFS(Grunddata!$G$71:$G$83,Grunddata!$A$71:$A$83,C21)/1000)</f>
        <v>3.496</v>
      </c>
      <c r="H21" s="8"/>
      <c r="I21" s="165" t="s">
        <v>25</v>
      </c>
      <c r="J21" s="166"/>
      <c r="K21" s="131">
        <f>IF(B16="Kortsidan mot väggen",(Grunddata!C77*2)/1000+B36,IF(OR(C20&gt;999,C21&gt;999,C22&gt;999,C23&gt;999,C24&gt;999,C25&gt;999,C26&gt;999,C27&gt;999,C28&gt;999,C29&gt;999,C30&gt;999,C31&gt;999,C32&gt;999),(Grunddata!D79*2)/1000+B36,(Grunddata!D74*2)/1000+B36))</f>
        <v>4.0299999999999994</v>
      </c>
      <c r="M21" s="144"/>
    </row>
    <row r="22" spans="1:15" ht="20.25" customHeight="1" thickBot="1" x14ac:dyDescent="0.25">
      <c r="A22" s="55" t="s">
        <v>86</v>
      </c>
      <c r="B22" s="3" t="s">
        <v>40</v>
      </c>
      <c r="C22" s="7">
        <v>370</v>
      </c>
      <c r="D22" s="39">
        <f>IF(AND(OR(C22&gt;0,C22="Rullhäck"),B22&gt;0),(HLOOKUP($B$9,Grunddata!$B$9:$G$20,Grunddata!I14,FALSE)*$B$11/SUMIFS(Grunddata!B$71:B$83,Grunddata!A$71:A$83,C22))/(SUMIFS(Grunddata!$B$100:$B$108,Grunddata!$A$100:$A$108,B22)/52),0)</f>
        <v>2.0270270270270272</v>
      </c>
      <c r="E22" s="39">
        <f t="shared" si="1"/>
        <v>3</v>
      </c>
      <c r="F22" s="40">
        <f t="shared" si="0"/>
        <v>2</v>
      </c>
      <c r="G22" s="39">
        <f>IF($B$16="Kortsidan mot väggen",F22*SUMIFS(Grunddata!$H$71:$H$83,Grunddata!$A$71:$A$83,C22)/1000,F22*SUMIFS(Grunddata!$G$71:$G$83,Grunddata!$A$71:$A$83,C22)/1000)</f>
        <v>1.74</v>
      </c>
      <c r="H22" s="8"/>
      <c r="I22" s="167" t="s">
        <v>28</v>
      </c>
      <c r="J22" s="168"/>
      <c r="K22" s="132">
        <f>K20*K21</f>
        <v>30.889949999999995</v>
      </c>
      <c r="M22" s="144"/>
    </row>
    <row r="23" spans="1:15" ht="18" customHeight="1" x14ac:dyDescent="0.2">
      <c r="A23" s="55" t="s">
        <v>3</v>
      </c>
      <c r="B23" s="3" t="s">
        <v>40</v>
      </c>
      <c r="C23" s="7">
        <v>660</v>
      </c>
      <c r="D23" s="39">
        <f>IF(AND(OR(C23&gt;0,C23="Rullhäck"),B23&gt;0),IF(B9="LÄGENHETER",(HLOOKUP($B$9,Grunddata!$B$9:$G$21,Grunddata!I15,FALSE)*$B$11/SUMIFS(Grunddata!B$71:B$83,Grunddata!A$71:A$83,C23))/(SUMIFS(Grunddata!$B$100:$B$108,Grunddata!$A$100:$A$108,B23)/52),IF(AND(OR(C28&gt;0,C28="Rullhäck"),B28&gt;0),(HLOOKUP($B$9,Grunddata!$B$9:$G$21,Grunddata!I21,FALSE)*$B$11/SUMIFS(Grunddata!B$71:B$83,Grunddata!A$71:A$83,C23))/(SUMIFS(Grunddata!$B$100:$B$108,Grunddata!$A$100:$A$108,B23)/52),(HLOOKUP($B$9,Grunddata!$B$9:$G$21,Grunddata!I15,FALSE)*$B$11/SUMIFS(Grunddata!B$71:B$83,Grunddata!A$71:A$83,C23))/(SUMIFS(Grunddata!$B$100:$B$108,Grunddata!$A$100:$A$108,B23)/52))),0)</f>
        <v>2.6515151515151514</v>
      </c>
      <c r="E23" s="39">
        <f t="shared" si="1"/>
        <v>3</v>
      </c>
      <c r="F23" s="40">
        <f t="shared" si="0"/>
        <v>3</v>
      </c>
      <c r="G23" s="39">
        <f>IF($B$16="Kortsidan mot väggen",F23*SUMIFS(Grunddata!$H$71:$H$83,Grunddata!$A$71:$A$83,C23)/1000,F23*SUMIFS(Grunddata!$G$71:$G$83,Grunddata!$A$71:$A$83,C23)/1000)</f>
        <v>2.6219999999999999</v>
      </c>
      <c r="H23" s="8"/>
      <c r="I23" s="137" t="str">
        <f>IF(K20&gt;20,"Varning! Avfallsutrymmet blir över 20 meter långt vilket kan vara orimligt stort. Överväg att bygga flera avfallsutrymmen eller att tömma med tätare intervaller."," ")</f>
        <v xml:space="preserve"> </v>
      </c>
      <c r="J23" s="137"/>
      <c r="K23" s="137"/>
      <c r="L23" s="137"/>
      <c r="M23" s="137"/>
      <c r="O23" s="20"/>
    </row>
    <row r="24" spans="1:15" ht="18" customHeight="1" x14ac:dyDescent="0.2">
      <c r="A24" s="55" t="s">
        <v>21</v>
      </c>
      <c r="B24" s="3" t="s">
        <v>40</v>
      </c>
      <c r="C24" s="7">
        <v>660</v>
      </c>
      <c r="D24" s="39">
        <f>IF(AND(OR(C24&gt;0,C24="Rullhäck"),B24&gt;0),(HLOOKUP($B$9,Grunddata!$B$9:$G$20,Grunddata!I16,FALSE)*$B$11/SUMIFS(Grunddata!B$71:B$83,Grunddata!A$71:A$83,C24))/(SUMIFS(Grunddata!$B$100:$B$108,Grunddata!$A$100:$A$108,B24)/52),0)</f>
        <v>1.5151515151515151</v>
      </c>
      <c r="E24" s="39">
        <f t="shared" si="1"/>
        <v>2</v>
      </c>
      <c r="F24" s="40">
        <f t="shared" si="0"/>
        <v>2</v>
      </c>
      <c r="G24" s="39">
        <f>IF($B$16="Kortsidan mot väggen",F24*SUMIFS(Grunddata!$H$71:$H$83,Grunddata!$A$71:$A$83,C24)/1000,F24*SUMIFS(Grunddata!$G$71:$G$83,Grunddata!$A$71:$A$83,C24)/1000)</f>
        <v>1.748</v>
      </c>
      <c r="H24" s="8"/>
      <c r="I24" s="137"/>
      <c r="J24" s="137"/>
      <c r="K24" s="137"/>
      <c r="L24" s="137"/>
      <c r="M24" s="137"/>
      <c r="O24" s="20"/>
    </row>
    <row r="25" spans="1:15" ht="18" customHeight="1" x14ac:dyDescent="0.2">
      <c r="A25" s="55" t="s">
        <v>7</v>
      </c>
      <c r="B25" s="3" t="s">
        <v>94</v>
      </c>
      <c r="C25" s="7">
        <v>370</v>
      </c>
      <c r="D25" s="39">
        <f>IF(AND(OR(C25&gt;0,C25="Rullhäck"),B25&gt;0),(HLOOKUP($B$9,Grunddata!$B$9:$G$20,Grunddata!I17,FALSE)*$B$11/SUMIFS(Grunddata!B$71:B$83,Grunddata!A$71:A$83,C25))/(SUMIFS(Grunddata!$B$100:$B$108,Grunddata!$A$100:$A$108,B25)/52),0)</f>
        <v>0.54054054054054057</v>
      </c>
      <c r="E25" s="39">
        <f t="shared" si="1"/>
        <v>1</v>
      </c>
      <c r="F25" s="40">
        <f t="shared" si="0"/>
        <v>1</v>
      </c>
      <c r="G25" s="39">
        <f>IF($B$16="Kortsidan mot väggen",F25*SUMIFS(Grunddata!$H$71:$H$83,Grunddata!$A$71:$A$83,C25)/1000,F25*SUMIFS(Grunddata!$G$71:$G$83,Grunddata!$A$71:$A$83,C25)/1000)</f>
        <v>0.87</v>
      </c>
      <c r="H25" s="8"/>
      <c r="I25" s="137"/>
      <c r="J25" s="137"/>
      <c r="K25" s="137"/>
      <c r="L25" s="137"/>
      <c r="M25" s="137"/>
      <c r="O25" s="20"/>
    </row>
    <row r="26" spans="1:15" ht="18" customHeight="1" x14ac:dyDescent="0.2">
      <c r="A26" s="55" t="s">
        <v>1</v>
      </c>
      <c r="B26" s="3" t="s">
        <v>94</v>
      </c>
      <c r="C26" s="7">
        <v>190</v>
      </c>
      <c r="D26" s="39">
        <f>IF(AND(OR(C26&gt;0,C26="Rullhäck"),B26&gt;0),(HLOOKUP($B$9,Grunddata!$B$9:$G$20,Grunddata!I18,FALSE)*$B$11/SUMIFS(Grunddata!B$71:B$83,Grunddata!A$71:A$83,C26))/(SUMIFS(Grunddata!$B$100:$B$108,Grunddata!$A$100:$A$108,B26)/52),0)</f>
        <v>1.0526315789473684</v>
      </c>
      <c r="E26" s="39">
        <f t="shared" si="1"/>
        <v>2</v>
      </c>
      <c r="F26" s="40">
        <f t="shared" si="0"/>
        <v>1</v>
      </c>
      <c r="G26" s="39">
        <f>IF($B$16="Kortsidan mot väggen",F26*SUMIFS(Grunddata!$H$71:$H$83,Grunddata!$A$71:$A$83,C26)/1000,F26*SUMIFS(Grunddata!$G$71:$G$83,Grunddata!$A$71:$A$83,C26)/1000)</f>
        <v>0.65900000000000003</v>
      </c>
      <c r="H26" s="8"/>
      <c r="I26" s="41"/>
      <c r="J26" s="41"/>
      <c r="K26" s="41"/>
      <c r="O26" s="20"/>
    </row>
    <row r="27" spans="1:15" ht="18" customHeight="1" x14ac:dyDescent="0.2">
      <c r="A27" s="55" t="s">
        <v>0</v>
      </c>
      <c r="B27" s="3" t="s">
        <v>94</v>
      </c>
      <c r="C27" s="7">
        <v>190</v>
      </c>
      <c r="D27" s="39">
        <f>IF(AND(OR(C27&gt;0,C27="Rullhäck"),B27&gt;0),(HLOOKUP($B$9,Grunddata!$B$9:$G$20,Grunddata!I19,FALSE)*$B$11/SUMIFS(Grunddata!B$71:B$83,Grunddata!A$71:A$83,C27))/(SUMIFS(Grunddata!$B$100:$B$108,Grunddata!$A$100:$A$108,B27)/52),0)</f>
        <v>1.0526315789473684</v>
      </c>
      <c r="E27" s="39">
        <f t="shared" si="1"/>
        <v>2</v>
      </c>
      <c r="F27" s="40">
        <f t="shared" si="0"/>
        <v>1</v>
      </c>
      <c r="G27" s="39">
        <f>IF($B$16="Kortsidan mot väggen",F27*SUMIFS(Grunddata!$H$71:$H$83,Grunddata!$A$71:$A$83,C27)/1000,F27*SUMIFS(Grunddata!$G$71:$G$83,Grunddata!$A$71:$A$83,C27)/1000)</f>
        <v>0.65900000000000003</v>
      </c>
      <c r="H27" s="8"/>
      <c r="K27" s="44"/>
      <c r="L27" s="42"/>
      <c r="O27" s="20"/>
    </row>
    <row r="28" spans="1:15" ht="18" customHeight="1" x14ac:dyDescent="0.2">
      <c r="A28" s="80" t="s">
        <v>5</v>
      </c>
      <c r="B28" s="84" t="s">
        <v>39</v>
      </c>
      <c r="C28" s="87">
        <v>660</v>
      </c>
      <c r="D28" s="39" t="str">
        <f>IF(B9="LÄGENHETER","",IF(AND(OR(C28&gt;0,C28="Rullhäck"),B28&gt;0),IF(AND(OR(C23&gt;0,C23="Rullhäck"),B23&gt;0),(HLOOKUP($B$9,Grunddata!$B$9:$G$21,Grunddata!I20,FALSE)*$B$11/SUMIFS(Grunddata!B$71:B$83,Grunddata!A$71:A$83,C28))/(SUMIFS(Grunddata!$B$100:$B$108,Grunddata!$A$100:$A$108,B28)/52),(HLOOKUP($B$9,Grunddata!$B$9:$G$21,Grunddata!I15,FALSE)*$B$11/SUMIFS(Grunddata!B$71:B$83,Grunddata!A$71:A$83,C28))/(SUMIFS(Grunddata!$B$100:$B$108,Grunddata!$A$100:$A$108,B28)/52)),0))</f>
        <v/>
      </c>
      <c r="E28" s="39" t="e">
        <f t="shared" si="1"/>
        <v>#VALUE!</v>
      </c>
      <c r="F28" s="40" t="str">
        <f>IF(B9="LÄGENHETER","",IF(E28-D28&gt;0.9,E28-1,E28))</f>
        <v/>
      </c>
      <c r="G28" s="39" t="str">
        <f>IF(B9="LÄGENHETER","",IF($B$16="Kortsidan mot väggen",F28*SUMIFS(Grunddata!$H$71:$H$83,Grunddata!$A$71:$A$83,C28)/1000,F28*SUMIFS(Grunddata!$G$71:$G$83,Grunddata!$A$71:$A$83,C28)/1000))</f>
        <v/>
      </c>
      <c r="H28" t="str">
        <f>IF(B9="LÄGENHETER","För lägenheter ingår volymerna för wellpapp i fraktionen pappersförpackning","")</f>
        <v>För lägenheter ingår volymerna för wellpapp i fraktionen pappersförpackning</v>
      </c>
      <c r="L28" s="42"/>
      <c r="O28" s="20"/>
    </row>
    <row r="29" spans="1:15" ht="18" customHeight="1" x14ac:dyDescent="0.2">
      <c r="A29" s="83" t="s">
        <v>26</v>
      </c>
      <c r="B29" s="84"/>
      <c r="C29" s="85"/>
      <c r="D29" s="160"/>
      <c r="E29" s="58"/>
      <c r="F29" s="85"/>
      <c r="G29" s="39">
        <f>IF($B$16="Kortsidan mot väggen",F29*SUMIFS(Grunddata!$H$71:$H$83,Grunddata!$A$71:$A$83,C29)/1000,F29*SUMIFS(Grunddata!$G$71:$G$83,Grunddata!$A$71:$A$83,C29)/1000)</f>
        <v>0</v>
      </c>
      <c r="H29" s="43"/>
      <c r="L29" s="45" t="s">
        <v>52</v>
      </c>
      <c r="O29" s="20"/>
    </row>
    <row r="30" spans="1:15" ht="18" customHeight="1" x14ac:dyDescent="0.2">
      <c r="A30" s="83" t="s">
        <v>26</v>
      </c>
      <c r="B30" s="84"/>
      <c r="C30" s="85"/>
      <c r="D30" s="161"/>
      <c r="E30" s="46"/>
      <c r="F30" s="85"/>
      <c r="G30" s="39">
        <f>IF($B$16="Kortsidan mot väggen",F30*SUMIFS(Grunddata!$H$71:$H$83,Grunddata!$A$71:$A$83,C30)/1000,F30*SUMIFS(Grunddata!$G$71:$G$83,Grunddata!$A$71:$A$83,C30)/1000)</f>
        <v>0</v>
      </c>
      <c r="H30" s="43"/>
      <c r="I30" s="169" t="str">
        <f>IF(OR(F25=0,F26=0,F27=0),"Varning! Överväg insamlingslösningar för samtliga fraktioner.","")</f>
        <v/>
      </c>
      <c r="J30" s="169"/>
      <c r="K30" s="169"/>
      <c r="L30" s="169"/>
      <c r="O30" s="20"/>
    </row>
    <row r="31" spans="1:15" ht="18" customHeight="1" x14ac:dyDescent="0.2">
      <c r="A31" s="86" t="s">
        <v>26</v>
      </c>
      <c r="B31" s="84"/>
      <c r="C31" s="87"/>
      <c r="D31" s="161"/>
      <c r="E31" s="46"/>
      <c r="F31" s="85"/>
      <c r="G31" s="39">
        <f>IF($B$16="Kortsidan mot väggen",F31*SUMIFS(Grunddata!$H$71:$H$83,Grunddata!$A$71:$A$83,C31)/1000,F31*SUMIFS(Grunddata!$G$71:$G$83,Grunddata!$A$71:$A$83,C31)/1000)</f>
        <v>0</v>
      </c>
      <c r="H31" s="43"/>
      <c r="I31" s="169"/>
      <c r="J31" s="169"/>
      <c r="K31" s="169"/>
      <c r="L31" s="169"/>
      <c r="O31" s="20"/>
    </row>
    <row r="32" spans="1:15" ht="18" customHeight="1" x14ac:dyDescent="0.2">
      <c r="A32" s="86" t="s">
        <v>26</v>
      </c>
      <c r="B32" s="84"/>
      <c r="C32" s="87"/>
      <c r="D32" s="162"/>
      <c r="E32" s="46"/>
      <c r="F32" s="85"/>
      <c r="G32" s="39">
        <f>IF($B$16="Kortsidan mot väggen",F32*SUMIFS(Grunddata!$H$71:$H$83,Grunddata!$A$71:$A$83,C32)/1000,F32*SUMIFS(Grunddata!$G$71:$G$83,Grunddata!$A$71:$A$83,C32)/1000)</f>
        <v>0</v>
      </c>
      <c r="H32" s="43"/>
      <c r="I32" s="169"/>
      <c r="J32" s="169"/>
      <c r="K32" s="169"/>
      <c r="L32" s="169"/>
      <c r="O32" s="20"/>
    </row>
    <row r="33" spans="1:17" ht="18" customHeight="1" x14ac:dyDescent="0.25">
      <c r="A33" s="47" t="s">
        <v>8</v>
      </c>
      <c r="B33" s="47"/>
      <c r="C33" s="48"/>
      <c r="D33" s="49"/>
      <c r="E33" s="49"/>
      <c r="F33" s="49">
        <f>SUM(F20:F32)</f>
        <v>18</v>
      </c>
      <c r="G33" s="48">
        <f>SUM(G20:G32)</f>
        <v>14.43</v>
      </c>
      <c r="L33" s="48"/>
      <c r="M33" s="42"/>
      <c r="N33" s="48"/>
      <c r="P33" s="20"/>
    </row>
    <row r="34" spans="1:17" ht="15.75" x14ac:dyDescent="0.25">
      <c r="C34" s="1"/>
      <c r="G34" s="30"/>
      <c r="O34" s="48"/>
      <c r="P34" s="30"/>
      <c r="Q34" s="42"/>
    </row>
    <row r="35" spans="1:17" ht="25.5" customHeight="1" x14ac:dyDescent="0.2">
      <c r="A35" s="129" t="s">
        <v>120</v>
      </c>
      <c r="B35" s="88"/>
      <c r="C35" t="s">
        <v>22</v>
      </c>
      <c r="D35" s="50"/>
      <c r="E35" s="50"/>
      <c r="F35" s="50"/>
      <c r="N35" s="51"/>
    </row>
    <row r="36" spans="1:17" ht="27" customHeight="1" x14ac:dyDescent="0.2">
      <c r="A36" s="130" t="s">
        <v>61</v>
      </c>
      <c r="B36" s="88">
        <v>1.5</v>
      </c>
      <c r="C36" s="50" t="s">
        <v>22</v>
      </c>
      <c r="N36" s="51"/>
    </row>
    <row r="37" spans="1:17" x14ac:dyDescent="0.2">
      <c r="A37" s="65" t="s">
        <v>121</v>
      </c>
      <c r="N37" s="51"/>
      <c r="Q37" s="42"/>
    </row>
    <row r="38" spans="1:17" x14ac:dyDescent="0.2">
      <c r="A38" s="63"/>
      <c r="N38" s="51"/>
      <c r="Q38" s="42"/>
    </row>
    <row r="39" spans="1:17" x14ac:dyDescent="0.2">
      <c r="A39" s="64" t="s">
        <v>23</v>
      </c>
      <c r="B39" s="51"/>
      <c r="N39" s="51"/>
      <c r="Q39" s="42"/>
    </row>
    <row r="40" spans="1:17" x14ac:dyDescent="0.2">
      <c r="A40" s="65" t="s">
        <v>80</v>
      </c>
      <c r="B40" s="51"/>
      <c r="N40" s="51"/>
      <c r="Q40" s="42"/>
    </row>
    <row r="41" spans="1:17" x14ac:dyDescent="0.2">
      <c r="A41" s="65" t="s">
        <v>93</v>
      </c>
      <c r="N41" s="51"/>
      <c r="Q41" s="42"/>
    </row>
    <row r="42" spans="1:17" x14ac:dyDescent="0.2">
      <c r="A42" s="65" t="s">
        <v>136</v>
      </c>
      <c r="N42" s="51"/>
      <c r="Q42" s="42"/>
    </row>
    <row r="43" spans="1:17" x14ac:dyDescent="0.2">
      <c r="A43" s="65" t="s">
        <v>123</v>
      </c>
      <c r="F43" s="43"/>
      <c r="N43" s="51"/>
      <c r="Q43" s="42"/>
    </row>
    <row r="44" spans="1:17" x14ac:dyDescent="0.2">
      <c r="A44" s="170" t="s">
        <v>124</v>
      </c>
      <c r="B44" s="170"/>
      <c r="C44" s="170"/>
      <c r="D44" s="170"/>
      <c r="E44" s="170"/>
      <c r="F44" s="170"/>
      <c r="G44" s="170"/>
      <c r="H44" s="170"/>
      <c r="I44" s="170"/>
      <c r="J44" s="170"/>
      <c r="K44" s="135"/>
      <c r="N44" s="51"/>
      <c r="Q44" s="42"/>
    </row>
    <row r="45" spans="1:17" ht="18" customHeight="1" thickBot="1" x14ac:dyDescent="0.25">
      <c r="A45" s="171"/>
      <c r="B45" s="171"/>
      <c r="C45" s="171"/>
      <c r="D45" s="171"/>
      <c r="E45" s="171"/>
      <c r="F45" s="171"/>
      <c r="G45" s="171"/>
      <c r="H45" s="171"/>
      <c r="I45" s="171"/>
      <c r="J45" s="171"/>
      <c r="K45" s="136"/>
      <c r="N45" s="51"/>
    </row>
    <row r="46" spans="1:17" x14ac:dyDescent="0.2">
      <c r="B46" s="52"/>
      <c r="N46" s="51"/>
    </row>
    <row r="47" spans="1:17" ht="18" x14ac:dyDescent="0.25">
      <c r="A47" s="2" t="s">
        <v>30</v>
      </c>
      <c r="N47" s="51"/>
    </row>
    <row r="48" spans="1:17" ht="15" x14ac:dyDescent="0.2">
      <c r="A48" s="103" t="s">
        <v>43</v>
      </c>
      <c r="N48" s="51"/>
    </row>
    <row r="49" spans="1:8" x14ac:dyDescent="0.2">
      <c r="H49" s="53"/>
    </row>
    <row r="50" spans="1:8" ht="18" customHeight="1" x14ac:dyDescent="0.2">
      <c r="B50" s="157" t="s">
        <v>29</v>
      </c>
      <c r="C50" s="158"/>
      <c r="D50" s="158"/>
      <c r="E50" s="158"/>
      <c r="F50" s="159"/>
    </row>
    <row r="51" spans="1:8" ht="68.099999999999994" customHeight="1" x14ac:dyDescent="0.2">
      <c r="A51" s="55"/>
      <c r="B51" s="107" t="s">
        <v>44</v>
      </c>
      <c r="C51" s="54" t="s">
        <v>54</v>
      </c>
      <c r="D51" s="54" t="s">
        <v>55</v>
      </c>
      <c r="F51" s="54" t="s">
        <v>15</v>
      </c>
    </row>
    <row r="52" spans="1:8" ht="18" customHeight="1" x14ac:dyDescent="0.2">
      <c r="A52" s="81" t="s">
        <v>2</v>
      </c>
      <c r="B52" s="99"/>
      <c r="C52" s="85"/>
      <c r="D52" s="101"/>
      <c r="F52" s="39">
        <f>D52*SUMIFS(Grunddata!$H$71:$H$83,Grunddata!$A$71:$A$83,C52)/1000</f>
        <v>0</v>
      </c>
    </row>
    <row r="53" spans="1:8" s="1" customFormat="1" ht="18" customHeight="1" x14ac:dyDescent="0.2">
      <c r="A53" s="108" t="s">
        <v>34</v>
      </c>
      <c r="B53" s="99"/>
      <c r="C53" s="85"/>
      <c r="D53" s="101"/>
      <c r="F53" s="39">
        <f>D53*SUMIFS(Grunddata!$H$71:$H$83,Grunddata!$A$71:$A$83,C53)/1000</f>
        <v>0</v>
      </c>
    </row>
    <row r="54" spans="1:8" ht="18" customHeight="1" x14ac:dyDescent="0.2">
      <c r="A54" s="81" t="s">
        <v>86</v>
      </c>
      <c r="B54" s="99"/>
      <c r="C54" s="85"/>
      <c r="D54" s="101"/>
      <c r="F54" s="39">
        <f>D54*SUMIFS(Grunddata!$H$71:$H$83,Grunddata!$A$71:$A$83,C54)/1000</f>
        <v>0</v>
      </c>
    </row>
    <row r="55" spans="1:8" ht="18" customHeight="1" x14ac:dyDescent="0.2">
      <c r="A55" s="81" t="s">
        <v>3</v>
      </c>
      <c r="B55" s="99"/>
      <c r="C55" s="85"/>
      <c r="D55" s="101"/>
      <c r="F55" s="39">
        <f>D55*SUMIFS(Grunddata!$H$71:$H$83,Grunddata!$A$71:$A$83,C55)/1000</f>
        <v>0</v>
      </c>
    </row>
    <row r="56" spans="1:8" ht="18" customHeight="1" x14ac:dyDescent="0.2">
      <c r="A56" s="81" t="s">
        <v>21</v>
      </c>
      <c r="B56" s="99"/>
      <c r="C56" s="85"/>
      <c r="D56" s="101"/>
      <c r="F56" s="39">
        <f>D56*SUMIFS(Grunddata!$H$71:$H$83,Grunddata!$A$71:$A$83,C56)/1000</f>
        <v>0</v>
      </c>
    </row>
    <row r="57" spans="1:8" ht="18" customHeight="1" x14ac:dyDescent="0.2">
      <c r="A57" s="81" t="s">
        <v>7</v>
      </c>
      <c r="B57" s="99"/>
      <c r="C57" s="85"/>
      <c r="D57" s="101"/>
      <c r="F57" s="39">
        <f>D57*SUMIFS(Grunddata!$H$71:$H$83,Grunddata!$A$71:$A$83,C57)/1000</f>
        <v>0</v>
      </c>
    </row>
    <row r="58" spans="1:8" ht="18" customHeight="1" x14ac:dyDescent="0.2">
      <c r="A58" s="81" t="s">
        <v>1</v>
      </c>
      <c r="B58" s="99"/>
      <c r="C58" s="85"/>
      <c r="D58" s="101"/>
      <c r="F58" s="39">
        <f>D58*SUMIFS(Grunddata!$H$71:$H$83,Grunddata!$A$71:$A$83,C58)/1000</f>
        <v>0</v>
      </c>
    </row>
    <row r="59" spans="1:8" ht="18" customHeight="1" x14ac:dyDescent="0.2">
      <c r="A59" s="81" t="s">
        <v>0</v>
      </c>
      <c r="B59" s="99"/>
      <c r="C59" s="85"/>
      <c r="D59" s="101"/>
      <c r="F59" s="39">
        <f>D59*SUMIFS(Grunddata!$H$71:$H$83,Grunddata!$A$71:$A$83,C59)/1000</f>
        <v>0</v>
      </c>
    </row>
    <row r="60" spans="1:8" ht="18" customHeight="1" x14ac:dyDescent="0.2">
      <c r="A60" s="81" t="s">
        <v>5</v>
      </c>
      <c r="B60" s="99"/>
      <c r="C60" s="100"/>
      <c r="D60" s="102"/>
      <c r="F60" s="39">
        <f>D60*SUMIFS(Grunddata!$H$71:$H$83,Grunddata!$A$71:$A$83,C60)/1000</f>
        <v>0</v>
      </c>
    </row>
    <row r="61" spans="1:8" ht="18" customHeight="1" x14ac:dyDescent="0.2">
      <c r="A61" s="91" t="s">
        <v>26</v>
      </c>
      <c r="B61" s="99"/>
      <c r="C61" s="85"/>
      <c r="D61" s="101"/>
      <c r="F61" s="39">
        <f>D61*SUMIFS(Grunddata!$H$71:$H$83,Grunddata!$A$71:$A$83,C61)/1000</f>
        <v>0</v>
      </c>
    </row>
    <row r="62" spans="1:8" ht="18" customHeight="1" x14ac:dyDescent="0.2">
      <c r="A62" s="91" t="s">
        <v>26</v>
      </c>
      <c r="B62" s="99"/>
      <c r="C62" s="85"/>
      <c r="D62" s="101"/>
      <c r="F62" s="39">
        <f>D62*SUMIFS(Grunddata!$H$71:$H$83,Grunddata!$A$71:$A$83,C62)/1000</f>
        <v>0</v>
      </c>
    </row>
    <row r="63" spans="1:8" ht="18" customHeight="1" x14ac:dyDescent="0.2">
      <c r="A63" s="91" t="s">
        <v>26</v>
      </c>
      <c r="B63" s="99"/>
      <c r="C63" s="85"/>
      <c r="D63" s="101"/>
      <c r="F63" s="39">
        <f>D63*SUMIFS(Grunddata!$H$71:$H$83,Grunddata!$A$71:$A$83,C63)/1000</f>
        <v>0</v>
      </c>
    </row>
    <row r="64" spans="1:8" ht="18" customHeight="1" x14ac:dyDescent="0.2">
      <c r="A64" s="91" t="s">
        <v>26</v>
      </c>
      <c r="B64" s="99"/>
      <c r="C64" s="85"/>
      <c r="D64" s="101"/>
      <c r="F64" s="39">
        <f>D64*SUMIFS(Grunddata!$H$71:$H$83,Grunddata!$A$71:$A$83,C64)/1000</f>
        <v>0</v>
      </c>
    </row>
    <row r="65" spans="1:11" ht="18" customHeight="1" x14ac:dyDescent="0.25">
      <c r="A65" s="47" t="s">
        <v>8</v>
      </c>
      <c r="B65" s="48"/>
      <c r="C65" s="48"/>
      <c r="D65" s="49">
        <f>SUM(D52:D64)</f>
        <v>0</v>
      </c>
      <c r="F65" s="48">
        <f>SUM(F52:F60)</f>
        <v>0</v>
      </c>
    </row>
    <row r="67" spans="1:11" ht="13.5" thickBot="1" x14ac:dyDescent="0.25">
      <c r="A67" s="67" t="s">
        <v>53</v>
      </c>
      <c r="B67" s="33"/>
      <c r="C67" s="33"/>
      <c r="D67" s="33"/>
      <c r="E67" s="33"/>
      <c r="F67" s="33"/>
      <c r="G67" s="33"/>
      <c r="H67" s="33"/>
      <c r="I67" s="33"/>
      <c r="J67" s="33"/>
      <c r="K67" s="33"/>
    </row>
  </sheetData>
  <sheetProtection algorithmName="SHA-512" hashValue="giXLqQs8jeMqLm6goud5YMmyUENDHv4E0xrdE4fq2b9NfWJ1mgr/bUnTBxfKqsztjV3da5yTsQWRUo+MdW3YIA==" saltValue="BhgqA0ZRcXd4pI2dswOqfg==" spinCount="100000" sheet="1" objects="1" scenarios="1"/>
  <mergeCells count="14">
    <mergeCell ref="M21:M22"/>
    <mergeCell ref="B50:F50"/>
    <mergeCell ref="D29:D32"/>
    <mergeCell ref="I20:J20"/>
    <mergeCell ref="I21:J21"/>
    <mergeCell ref="I22:J22"/>
    <mergeCell ref="I30:L32"/>
    <mergeCell ref="A44:J45"/>
    <mergeCell ref="B7:G7"/>
    <mergeCell ref="B9:G9"/>
    <mergeCell ref="B18:G18"/>
    <mergeCell ref="I17:K17"/>
    <mergeCell ref="I19:K19"/>
    <mergeCell ref="I18:K18"/>
  </mergeCells>
  <dataValidations count="6">
    <dataValidation type="whole" allowBlank="1" showInputMessage="1" showErrorMessage="1" sqref="D29 E29:E32" xr:uid="{00000000-0002-0000-0200-000000000000}">
      <formula1>1</formula1>
      <formula2>20</formula2>
    </dataValidation>
    <dataValidation type="whole" allowBlank="1" showInputMessage="1" showErrorMessage="1" errorTitle="Ange ett heltal" error="Tillåtna värden är heltal mellan 1 och 20." sqref="F29:F32" xr:uid="{00000000-0002-0000-0200-000001000000}">
      <formula1>1</formula1>
      <formula2>20</formula2>
    </dataValidation>
    <dataValidation type="whole" operator="greaterThan" allowBlank="1" showInputMessage="1" showErrorMessage="1" sqref="B11" xr:uid="{00000000-0002-0000-0200-000002000000}">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6" xr:uid="{00000000-0002-0000-0200-000003000000}">
      <formula1>1.5</formula1>
      <formula2>4</formula2>
    </dataValidation>
    <dataValidation type="textLength" errorStyle="warning" operator="lessThanOrEqual" allowBlank="1" showInputMessage="1" showErrorMessage="1" errorTitle="För lång benämning" error="Texten riskerar att inte synas i rutan. Vill du fortsätta?" sqref="A61:A64" xr:uid="{00000000-0002-0000-0200-000004000000}">
      <formula1>38</formula1>
    </dataValidation>
    <dataValidation type="whole" allowBlank="1" showInputMessage="1" showErrorMessage="1" errorTitle="Ange antal kärl" error="Antal kärl måste anges som ett rimligt heltal." sqref="D52:D64" xr:uid="{00000000-0002-0000-0200-000005000000}">
      <formula1>0</formula1>
      <formula2>15</formula2>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4" max="16383" man="1"/>
  </rowBreaks>
  <colBreaks count="1" manualBreakCount="1">
    <brk id="12" max="1048575" man="1"/>
  </colBreaks>
  <ignoredErrors>
    <ignoredError sqref="G28" formula="1"/>
  </ignoredErrors>
  <extLst>
    <ext xmlns:x14="http://schemas.microsoft.com/office/spreadsheetml/2009/9/main" uri="{CCE6A557-97BC-4b89-ADB6-D9C93CAAB3DF}">
      <x14:dataValidations xmlns:xm="http://schemas.microsoft.com/office/excel/2006/main" count="24">
        <x14:dataValidation type="list" allowBlank="1" showInputMessage="1" showErrorMessage="1" errorTitle="Endast tillåtna kärlstorlekar" error="Ange en kärlstorlek från rullistan." xr:uid="{00000000-0002-0000-0200-000006000000}">
          <x14:formula1>
            <xm:f>Grunddata!$A$71:$A$83</xm:f>
          </x14:formula1>
          <xm:sqref>C29:C32</xm:sqref>
        </x14:dataValidation>
        <x14:dataValidation type="list" allowBlank="1" showInputMessage="1" showErrorMessage="1" errorTitle="Felaktigt värde" error="Välj värde från rullistan." xr:uid="{00000000-0002-0000-0200-000007000000}">
          <x14:formula1>
            <xm:f>Grunddata!$A$33:$A$37</xm:f>
          </x14:formula1>
          <xm:sqref>B21</xm:sqref>
        </x14:dataValidation>
        <x14:dataValidation type="list" allowBlank="1" showInputMessage="1" showErrorMessage="1" errorTitle="Endast tillåtna kärlstorlekar" error="Ange en kärlstorlek från rullistan." xr:uid="{00000000-0002-0000-0200-000008000000}">
          <x14:formula1>
            <xm:f>Grunddata!$B$33:$B$37</xm:f>
          </x14:formula1>
          <xm:sqref>C21</xm:sqref>
        </x14:dataValidation>
        <x14:dataValidation type="list" allowBlank="1" showInputMessage="1" showErrorMessage="1" errorTitle="Felaktigt värde" error="Välj värde från rullistan." xr:uid="{00000000-0002-0000-0200-000009000000}">
          <x14:formula1>
            <xm:f>Grunddata!$D$33:$D$38</xm:f>
          </x14:formula1>
          <xm:sqref>B23</xm:sqref>
        </x14:dataValidation>
        <x14:dataValidation type="list" allowBlank="1" showInputMessage="1" showErrorMessage="1" errorTitle="Endast tillåtna kärlstorlekar" error="Ange en kärlstorlek från rullistan." xr:uid="{00000000-0002-0000-0200-00000A000000}">
          <x14:formula1>
            <xm:f>Grunddata!$E$33:$E$36</xm:f>
          </x14:formula1>
          <xm:sqref>C23</xm:sqref>
        </x14:dataValidation>
        <x14:dataValidation type="list" allowBlank="1" showInputMessage="1" showErrorMessage="1" errorTitle="Felaktigt värde" error="Välj värde från rullistan." xr:uid="{00000000-0002-0000-0200-00000B000000}">
          <x14:formula1>
            <xm:f>Grunddata!$A$99:$A$112</xm:f>
          </x14:formula1>
          <xm:sqref>B29:B32</xm:sqref>
        </x14:dataValidation>
        <x14:dataValidation type="list" allowBlank="1" showErrorMessage="1" errorTitle="Endast tillåtna kärlstorlekar" error="Ange en kärlstorlek från rullistan." xr:uid="{00000000-0002-0000-0200-00000C000000}">
          <x14:formula1>
            <xm:f>Grunddata!$B$71:$B$83</xm:f>
          </x14:formula1>
          <xm:sqref>C52:C64</xm:sqref>
        </x14:dataValidation>
        <x14:dataValidation type="list" allowBlank="1" xr:uid="{00000000-0002-0000-0200-00000D000000}">
          <x14:formula1>
            <xm:f>Grunddata!$A$99:$A$112</xm:f>
          </x14:formula1>
          <xm:sqref>B52:B64</xm:sqref>
        </x14:dataValidation>
        <x14:dataValidation type="list" allowBlank="1" showInputMessage="1" showErrorMessage="1" errorTitle="Felaktigt värde" error="Välj värde från rullistan." xr:uid="{00000000-0002-0000-0200-00000E000000}">
          <x14:formula1>
            <xm:f>Grunddata!$G$33:$G$39</xm:f>
          </x14:formula1>
          <xm:sqref>B26</xm:sqref>
        </x14:dataValidation>
        <x14:dataValidation type="list" allowBlank="1" showInputMessage="1" showErrorMessage="1" errorTitle="Endast tillåtna kärlstorlekar" error="Ange en kärlstorlek från rullistan." xr:uid="{00000000-0002-0000-0200-00000F000000}">
          <x14:formula1>
            <xm:f>Grunddata!$H$33:$H$36</xm:f>
          </x14:formula1>
          <xm:sqref>C26</xm:sqref>
        </x14:dataValidation>
        <x14:dataValidation type="list" allowBlank="1" showInputMessage="1" showErrorMessage="1" errorTitle="Endast tillåtna kärlstorlekar" error="Ange en kärlstorlek från rullistan." xr:uid="{00000000-0002-0000-0200-000010000000}">
          <x14:formula1>
            <xm:f>Grunddata!$H$44:$H$47</xm:f>
          </x14:formula1>
          <xm:sqref>C27</xm:sqref>
        </x14:dataValidation>
        <x14:dataValidation type="list" allowBlank="1" showInputMessage="1" showErrorMessage="1" errorTitle="Felaktigt värde" error="Välj värde från rullistan." xr:uid="{00000000-0002-0000-0200-000011000000}">
          <x14:formula1>
            <xm:f>Grunddata!$G$44:$G$50</xm:f>
          </x14:formula1>
          <xm:sqref>B27</xm:sqref>
        </x14:dataValidation>
        <x14:dataValidation type="list" allowBlank="1" showInputMessage="1" showErrorMessage="1" errorTitle="Felaktigt värde" error="Välj värde från rullistan." xr:uid="{00000000-0002-0000-0200-000012000000}">
          <x14:formula1>
            <xm:f>Grunddata!$D$44:$D$49</xm:f>
          </x14:formula1>
          <xm:sqref>B24</xm:sqref>
        </x14:dataValidation>
        <x14:dataValidation type="list" allowBlank="1" showInputMessage="1" showErrorMessage="1" errorTitle="Endast tillåtna kärlstorlekar" error="Ange en kärlstorlek från rullistan." xr:uid="{00000000-0002-0000-0200-000013000000}">
          <x14:formula1>
            <xm:f>Grunddata!$E$44:$E$47</xm:f>
          </x14:formula1>
          <xm:sqref>C24</xm:sqref>
        </x14:dataValidation>
        <x14:dataValidation type="list" allowBlank="1" showInputMessage="1" showErrorMessage="1" errorTitle="Felaktigt värde" error="Välj värde från rullistan." xr:uid="{00000000-0002-0000-0200-000014000000}">
          <x14:formula1>
            <xm:f>Grunddata!$D$54:$D$62</xm:f>
          </x14:formula1>
          <xm:sqref>B25</xm:sqref>
        </x14:dataValidation>
        <x14:dataValidation type="list" allowBlank="1" showInputMessage="1" showErrorMessage="1" errorTitle="Endast tillåtna kärlstorlekar" error="Ange en kärlstorlek från rullistan." xr:uid="{00000000-0002-0000-0200-000015000000}">
          <x14:formula1>
            <xm:f>Grunddata!$E$54:$E$57</xm:f>
          </x14:formula1>
          <xm:sqref>C25</xm:sqref>
        </x14:dataValidation>
        <x14:dataValidation type="list" allowBlank="1" showInputMessage="1" showErrorMessage="1" errorTitle="Felaktigt värde" error="Välj värde från rullistan." xr:uid="{00000000-0002-0000-0200-000016000000}">
          <x14:formula1>
            <xm:f>Grunddata!$A$44:$A$48</xm:f>
          </x14:formula1>
          <xm:sqref>B20</xm:sqref>
        </x14:dataValidation>
        <x14:dataValidation type="list" allowBlank="1" showInputMessage="1" showErrorMessage="1" errorTitle="Endast tillåtna kärlstorlekar" error="Ange en kärlstorlek från rullistan." xr:uid="{00000000-0002-0000-0200-000017000000}">
          <x14:formula1>
            <xm:f>Grunddata!$B$44:$B$46</xm:f>
          </x14:formula1>
          <xm:sqref>C20</xm:sqref>
        </x14:dataValidation>
        <x14:dataValidation type="list" allowBlank="1" showInputMessage="1" showErrorMessage="1" errorTitle="Felaktigt värde" error="Välj värde från rullistan." xr:uid="{00000000-0002-0000-0200-000018000000}">
          <x14:formula1>
            <xm:f>Grunddata!$A$54:$A$60</xm:f>
          </x14:formula1>
          <xm:sqref>B22</xm:sqref>
        </x14:dataValidation>
        <x14:dataValidation type="list" allowBlank="1" showInputMessage="1" showErrorMessage="1" errorTitle="Endast tillåtna kärlstorlekar" error="Ange en kärlstorlek från rullistan." xr:uid="{00000000-0002-0000-0200-000019000000}">
          <x14:formula1>
            <xm:f>Grunddata!$B$54:$B$57</xm:f>
          </x14:formula1>
          <xm:sqref>C22</xm:sqref>
        </x14:dataValidation>
        <x14:dataValidation type="list" allowBlank="1" showInputMessage="1" showErrorMessage="1" errorTitle="Felaktigt värde" error="Välj värde från rullistan." xr:uid="{00000000-0002-0000-0200-00001A000000}">
          <x14:formula1>
            <xm:f>Grunddata!$G$54:$G$59</xm:f>
          </x14:formula1>
          <xm:sqref>B28</xm:sqref>
        </x14:dataValidation>
        <x14:dataValidation type="list" allowBlank="1" showInputMessage="1" showErrorMessage="1" errorTitle="Endast tillåtna kärlstorlekar" error="Ange en kärlstorlek från rullistan." xr:uid="{00000000-0002-0000-0200-00001B000000}">
          <x14:formula1>
            <xm:f>Grunddata!$H$54:$H$56</xm:f>
          </x14:formula1>
          <xm:sqref>C28</xm:sqref>
        </x14:dataValidation>
        <x14:dataValidation type="list" allowBlank="1" showInputMessage="1" showErrorMessage="1" xr:uid="{00000000-0002-0000-0200-00001C000000}">
          <x14:formula1>
            <xm:f>Grunddata!$A$90:$A$91</xm:f>
          </x14:formula1>
          <xm:sqref>B16</xm:sqref>
        </x14:dataValidation>
        <x14:dataValidation type="list" allowBlank="1" showInputMessage="1" showErrorMessage="1" errorTitle="Endast verksamheter i rullistan" error="Välj verksamhet i rullistan" xr:uid="{00000000-0002-0000-0200-00001D000000}">
          <x14:formula1>
            <xm:f>Grunddata!$B$9:$G$9</xm:f>
          </x14:formula1>
          <xm:sqref>B9:G9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14" ma:contentTypeDescription="Skapa ett nytt dokument." ma:contentTypeScope="" ma:versionID="b376b06d26974b288e58fd58e7a51db7">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eb95090a0b2a8bd2686a54df05b2516"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union memberTypes="dms:Text">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un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Props1.xml><?xml version="1.0" encoding="utf-8"?>
<ds:datastoreItem xmlns:ds="http://schemas.openxmlformats.org/officeDocument/2006/customXml" ds:itemID="{93FA872D-9BAD-4A90-AFE8-7A0A5198B1B8}">
  <ds:schemaRefs>
    <ds:schemaRef ds:uri="http://schemas.microsoft.com/sharepoint/v3/contenttype/forms"/>
  </ds:schemaRefs>
</ds:datastoreItem>
</file>

<file path=customXml/itemProps2.xml><?xml version="1.0" encoding="utf-8"?>
<ds:datastoreItem xmlns:ds="http://schemas.openxmlformats.org/officeDocument/2006/customXml" ds:itemID="{4F5A5705-D39F-45BD-9A0A-4851F6AEE5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691C14-E73D-4EDE-A13A-86B560149388}">
  <ds:schemaRefs>
    <ds:schemaRef ds:uri="http://schemas.microsoft.com/office/2006/documentManagement/types"/>
    <ds:schemaRef ds:uri="http://schemas.microsoft.com/office/infopath/2007/PartnerControls"/>
    <ds:schemaRef ds:uri="http://purl.org/dc/elements/1.1/"/>
    <ds:schemaRef ds:uri="fcf1dfa7-90b3-46ec-8897-c206e4c43be8"/>
    <ds:schemaRef ds:uri="http://schemas.microsoft.com/office/2006/metadata/properties"/>
    <ds:schemaRef ds:uri="http://purl.org/dc/terms/"/>
    <ds:schemaRef ds:uri="http://schemas.openxmlformats.org/package/2006/metadata/core-properties"/>
    <ds:schemaRef ds:uri="34ccc8df-0b16-4a32-bfed-dc4ee0391b9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Instruktion till modellen</vt:lpstr>
      <vt:lpstr>Grunddata</vt:lpstr>
      <vt:lpstr>Dimensionering</vt:lpstr>
      <vt:lpstr>_1_gång_var_åttonde_vecka</vt:lpstr>
      <vt:lpstr>Dimensionering!Utskriftsområde</vt:lpstr>
      <vt:lpstr>Grunddata!Utskriftsområde</vt:lpstr>
    </vt:vector>
  </TitlesOfParts>
  <Manager/>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nicjon</dc:creator>
  <cp:keywords/>
  <dc:description/>
  <cp:lastModifiedBy>Linde Jesper</cp:lastModifiedBy>
  <cp:lastPrinted>2019-03-13T11:38:44Z</cp:lastPrinted>
  <dcterms:created xsi:type="dcterms:W3CDTF">2008-12-18T07:27:17Z</dcterms:created>
  <dcterms:modified xsi:type="dcterms:W3CDTF">2023-12-07T14:33:17Z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